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mployees\Anderson\03_CustomerGen\01_Filings\IPC-E-22-22_VODERStudy\FTP_Upload\"/>
    </mc:Choice>
  </mc:AlternateContent>
  <xr:revisionPtr revIDLastSave="0" documentId="13_ncr:1_{C0BBF655-B4A1-4133-8D00-1E95A98D9969}" xr6:coauthVersionLast="46" xr6:coauthVersionMax="47" xr10:uidLastSave="{00000000-0000-0000-0000-000000000000}"/>
  <bookViews>
    <workbookView xWindow="28680" yWindow="15" windowWidth="29040" windowHeight="15840" xr2:uid="{00000000-000D-0000-FFFF-FFFF00000000}"/>
  </bookViews>
  <sheets>
    <sheet name="Summary" sheetId="7" r:id="rId1"/>
    <sheet name="Residential" sheetId="1" r:id="rId2"/>
    <sheet name="Residential TOU" sheetId="8" r:id="rId3"/>
    <sheet name="Small Commercial" sheetId="2" r:id="rId4"/>
    <sheet name="Small Commercial TOU" sheetId="9" r:id="rId5"/>
    <sheet name="Large Commercial" sheetId="3" r:id="rId6"/>
    <sheet name="Large Commercial TOU" sheetId="10" r:id="rId7"/>
    <sheet name="Irrigation" sheetId="4" r:id="rId8"/>
    <sheet name="Irrigation TOU" sheetId="11" r:id="rId9"/>
    <sheet name="OnPeak_OffPeak" sheetId="6" r:id="rId10"/>
  </sheets>
  <definedNames>
    <definedName name="_xlnm.Print_Area" localSheetId="1">Residential!$A$1:$F$37</definedName>
    <definedName name="_xlnm.Print_Titles" localSheetId="1">Residential!$1:$3</definedName>
    <definedName name="_xlnm.Print_Titles" localSheetId="2">'Residential TOU'!$1:$3</definedName>
    <definedName name="_xlnm.Print_Titles" localSheetId="0">Summary!$A:$G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" l="1"/>
  <c r="A1" i="6"/>
  <c r="A2" i="11"/>
  <c r="A1" i="11"/>
  <c r="A2" i="4"/>
  <c r="A1" i="4"/>
  <c r="A2" i="10"/>
  <c r="A1" i="10"/>
  <c r="A2" i="3"/>
  <c r="A1" i="3"/>
  <c r="A2" i="9"/>
  <c r="A1" i="9"/>
  <c r="A2" i="2"/>
  <c r="A1" i="2"/>
  <c r="A2" i="8"/>
  <c r="A1" i="8"/>
  <c r="A1" i="1"/>
  <c r="A2" i="1"/>
  <c r="Y6" i="7"/>
  <c r="X6" i="7"/>
  <c r="W6" i="7"/>
  <c r="V6" i="7"/>
  <c r="U6" i="7"/>
  <c r="T6" i="7"/>
  <c r="S6" i="7"/>
  <c r="R6" i="7"/>
  <c r="Q6" i="7"/>
  <c r="P6" i="7"/>
  <c r="O6" i="7"/>
  <c r="N6" i="7"/>
  <c r="J6" i="7"/>
  <c r="I6" i="7"/>
  <c r="H6" i="7"/>
  <c r="M6" i="7"/>
  <c r="L6" i="7"/>
  <c r="K6" i="7"/>
  <c r="G9" i="7"/>
  <c r="G10" i="7"/>
  <c r="G11" i="7"/>
  <c r="G12" i="7"/>
  <c r="G13" i="7"/>
  <c r="G14" i="7"/>
  <c r="G15" i="7"/>
  <c r="G16" i="7"/>
  <c r="G17" i="7"/>
  <c r="G18" i="7"/>
  <c r="G19" i="7"/>
  <c r="G8" i="7"/>
  <c r="F9" i="7"/>
  <c r="F10" i="7"/>
  <c r="F11" i="7"/>
  <c r="F12" i="7"/>
  <c r="F13" i="7"/>
  <c r="F14" i="7"/>
  <c r="F15" i="7"/>
  <c r="F16" i="7"/>
  <c r="F17" i="7"/>
  <c r="F18" i="7"/>
  <c r="F19" i="7"/>
  <c r="F8" i="7"/>
  <c r="E9" i="7"/>
  <c r="E10" i="7"/>
  <c r="E11" i="7"/>
  <c r="E12" i="7"/>
  <c r="E13" i="7"/>
  <c r="E14" i="7"/>
  <c r="E15" i="7"/>
  <c r="E16" i="7"/>
  <c r="E17" i="7"/>
  <c r="E18" i="7"/>
  <c r="E19" i="7"/>
  <c r="E8" i="7"/>
  <c r="D9" i="7"/>
  <c r="D10" i="7"/>
  <c r="D11" i="7"/>
  <c r="D12" i="7"/>
  <c r="D13" i="7"/>
  <c r="D14" i="7"/>
  <c r="D15" i="7"/>
  <c r="D16" i="7"/>
  <c r="D17" i="7"/>
  <c r="D18" i="7"/>
  <c r="D19" i="7"/>
  <c r="D8" i="7"/>
  <c r="G24" i="11"/>
  <c r="G26" i="11" s="1"/>
  <c r="F24" i="11"/>
  <c r="F26" i="11" s="1"/>
  <c r="C24" i="11"/>
  <c r="C26" i="11" s="1"/>
  <c r="B24" i="11"/>
  <c r="B26" i="11" s="1"/>
  <c r="G21" i="10"/>
  <c r="G26" i="10" s="1"/>
  <c r="F21" i="10"/>
  <c r="F26" i="10" s="1"/>
  <c r="C21" i="10"/>
  <c r="C26" i="10" s="1"/>
  <c r="B21" i="10"/>
  <c r="B26" i="10" s="1"/>
  <c r="G21" i="9"/>
  <c r="G26" i="9" s="1"/>
  <c r="F21" i="9"/>
  <c r="F26" i="9" s="1"/>
  <c r="C21" i="9"/>
  <c r="C26" i="9" s="1"/>
  <c r="B21" i="9"/>
  <c r="B26" i="9" s="1"/>
  <c r="G38" i="8"/>
  <c r="F38" i="8"/>
  <c r="C38" i="8"/>
  <c r="B38" i="8"/>
  <c r="G21" i="8"/>
  <c r="F21" i="8"/>
  <c r="C21" i="8"/>
  <c r="B21" i="8"/>
  <c r="B23" i="4"/>
  <c r="B25" i="4" s="1"/>
  <c r="G40" i="8" l="1"/>
  <c r="F40" i="8"/>
  <c r="C40" i="8"/>
  <c r="B40" i="8"/>
  <c r="G20" i="7"/>
  <c r="F20" i="7"/>
  <c r="E20" i="7"/>
  <c r="D20" i="7"/>
  <c r="C9" i="7"/>
  <c r="C10" i="7"/>
  <c r="C11" i="7"/>
  <c r="C12" i="7"/>
  <c r="C13" i="7"/>
  <c r="C14" i="7"/>
  <c r="C15" i="7"/>
  <c r="C16" i="7"/>
  <c r="C17" i="7"/>
  <c r="C18" i="7"/>
  <c r="C19" i="7"/>
  <c r="C8" i="7"/>
  <c r="B9" i="7"/>
  <c r="B10" i="7"/>
  <c r="B11" i="7"/>
  <c r="B12" i="7"/>
  <c r="B13" i="7"/>
  <c r="B14" i="7"/>
  <c r="B15" i="7"/>
  <c r="B16" i="7"/>
  <c r="B17" i="7"/>
  <c r="B18" i="7"/>
  <c r="B19" i="7"/>
  <c r="B8" i="7"/>
  <c r="B35" i="1"/>
  <c r="C19" i="1"/>
  <c r="B19" i="1"/>
  <c r="B37" i="1" s="1"/>
  <c r="C35" i="1"/>
  <c r="C23" i="4"/>
  <c r="C25" i="4" s="1"/>
  <c r="C20" i="3"/>
  <c r="C25" i="3" s="1"/>
  <c r="B20" i="3"/>
  <c r="B25" i="3" s="1"/>
  <c r="C20" i="2"/>
  <c r="C25" i="2" s="1"/>
  <c r="B20" i="2"/>
  <c r="B25" i="2" s="1"/>
  <c r="D22" i="7" l="1"/>
  <c r="R20" i="7"/>
  <c r="N20" i="7"/>
  <c r="P20" i="7"/>
  <c r="Q20" i="7"/>
  <c r="E22" i="7"/>
  <c r="O20" i="7"/>
  <c r="S20" i="7"/>
  <c r="V20" i="7"/>
  <c r="X20" i="7"/>
  <c r="F22" i="7"/>
  <c r="T20" i="7"/>
  <c r="Y20" i="7"/>
  <c r="U20" i="7"/>
  <c r="G22" i="7"/>
  <c r="W20" i="7"/>
  <c r="B20" i="7"/>
  <c r="C20" i="7"/>
  <c r="C37" i="1"/>
  <c r="Q21" i="7" l="1"/>
  <c r="O21" i="7"/>
  <c r="Y21" i="7"/>
  <c r="S21" i="7"/>
  <c r="U21" i="7"/>
  <c r="W21" i="7"/>
  <c r="M20" i="7"/>
  <c r="K20" i="7"/>
  <c r="C22" i="7"/>
  <c r="L20" i="7"/>
  <c r="I20" i="7"/>
  <c r="J20" i="7"/>
  <c r="H20" i="7"/>
  <c r="B22" i="7"/>
  <c r="B24" i="7" l="1"/>
  <c r="B25" i="7"/>
</calcChain>
</file>

<file path=xl/sharedStrings.xml><?xml version="1.0" encoding="utf-8"?>
<sst xmlns="http://schemas.openxmlformats.org/spreadsheetml/2006/main" count="347" uniqueCount="77">
  <si>
    <t>Hourly Net Exports</t>
  </si>
  <si>
    <t>Instantaneous Net Exports</t>
  </si>
  <si>
    <t>Export Credit Rates Studied</t>
  </si>
  <si>
    <t>Month</t>
  </si>
  <si>
    <t>Hourly Net Exports On Peak</t>
  </si>
  <si>
    <t>Hourly Net Exports Off Peak</t>
  </si>
  <si>
    <t xml:space="preserve">Export Credit $ Hourly  </t>
  </si>
  <si>
    <t>Export Credit $ Hourly On Peak</t>
  </si>
  <si>
    <t>Export Credit $ Hourly Off Peak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</si>
  <si>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</si>
  <si>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</si>
  <si>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</si>
  <si>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</si>
  <si>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</si>
  <si>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</si>
  <si>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</si>
  <si>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</si>
  <si>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</si>
  <si>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</si>
  <si>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</si>
  <si>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</si>
  <si>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Total </t>
  </si>
  <si>
    <t>Total</t>
  </si>
  <si>
    <t>edit check</t>
  </si>
  <si>
    <t>Lowest Cost</t>
  </si>
  <si>
    <t>Highest Cost</t>
  </si>
  <si>
    <t>Idaho Rate 6</t>
  </si>
  <si>
    <t>Total Idaho Rate 6</t>
  </si>
  <si>
    <t>Oregon Rate 84R, 84R1</t>
  </si>
  <si>
    <t>Total Oregon Rate 84R, 84R1</t>
  </si>
  <si>
    <t xml:space="preserve">Total Residential </t>
  </si>
  <si>
    <t>ON PEAK</t>
  </si>
  <si>
    <t>OFF PEAK</t>
  </si>
  <si>
    <t>Idaho Rate 8</t>
  </si>
  <si>
    <t>Total Idaho Rate 8</t>
  </si>
  <si>
    <t>Oregon rate 84C, 84C1</t>
  </si>
  <si>
    <t>There are no non-grandfathered customers</t>
  </si>
  <si>
    <t>Total S.C.</t>
  </si>
  <si>
    <t>Idaho Rate 84L1 &amp; 84L2</t>
  </si>
  <si>
    <t>Total Idaho Rate 84L1 &amp; 84L2</t>
  </si>
  <si>
    <t>Oregon Rate 84L1</t>
  </si>
  <si>
    <t>Total L.C.</t>
  </si>
  <si>
    <t>Idaho Rate 84A1</t>
  </si>
  <si>
    <t>Oregon Rate 84A1</t>
  </si>
  <si>
    <t>Total Oregon Rate 84A1</t>
  </si>
  <si>
    <t>Total Irrigation</t>
  </si>
  <si>
    <t>ON PEAK = Jun 15 - Sep 15, hour ending 16  to hour ending 23</t>
  </si>
  <si>
    <t>Exclude Jul 4 and Sep 6 - Jul 4 was a Sunday, observed = Jul 5</t>
  </si>
  <si>
    <t>Exclude Sunday</t>
  </si>
  <si>
    <t>2021 Idaho Power IRP</t>
  </si>
  <si>
    <t xml:space="preserve">2019-2021 Average ICE-Mid-C </t>
  </si>
  <si>
    <t xml:space="preserve">2019-2021 Average ELAP </t>
  </si>
  <si>
    <t>Time Variant Net Exports</t>
  </si>
  <si>
    <t>2021 Idaho Power IRP On Peak</t>
  </si>
  <si>
    <t xml:space="preserve"> 2021 Idaho Power IRP Off Peak</t>
  </si>
  <si>
    <t>2019-2021 Average ICE-Mid-C On Peak</t>
  </si>
  <si>
    <t>2019-2021 Average ICE-Mid-C Off Peak</t>
  </si>
  <si>
    <t>2019-2021 Average ELAP On Peak</t>
  </si>
  <si>
    <t>2019-2021 Average ELAP Off Peak</t>
  </si>
  <si>
    <t>2021 Hourly Net Exports &amp; Real Time Net Exports Not Grandfathered kWh - Residential</t>
  </si>
  <si>
    <t>Real Time Net Exports</t>
  </si>
  <si>
    <t>2021 Time Variant Hourly Net Exports &amp; Real Time Net Exports Not Grandfathered kWh - Residential</t>
  </si>
  <si>
    <t>2021 Hourly Net Exports &amp; Real Time Net Exports Not Grandfathered kWh - Small Commercial</t>
  </si>
  <si>
    <t>2021 Time Variant Hourly Net Exports &amp; Real Time Net Exports Not Grandfathered kWh - Small Commercial</t>
  </si>
  <si>
    <t>2021 Hourly Net Exports &amp; Real Time Net Exports Not Grandfathered kWh - Large Commercial</t>
  </si>
  <si>
    <t>2021 Time Variant Hourly Net Exports &amp; Real Time Net Exports Not Grandfathered kWh - Large Commercial</t>
  </si>
  <si>
    <t>2021 Hourly Net Exports &amp; Real Time Net Exports Not Grandfathered kWh - Irrigation</t>
  </si>
  <si>
    <t>2021 Time Variant Hourly Net Exports &amp; Real Time Net Exports Not Grandfathered kWh - Irrigation</t>
  </si>
  <si>
    <t>Real Time Net Exports On Peak</t>
  </si>
  <si>
    <t>Real Time Net Exports Off Peak</t>
  </si>
  <si>
    <t>Export Credit $ Real Time</t>
  </si>
  <si>
    <t>Export Credit $ Real Time On Peak</t>
  </si>
  <si>
    <t>Export Credit $ Real Time Off Peak</t>
  </si>
  <si>
    <t>2021 Idaho Power IRP Hourly Non Time Variant</t>
  </si>
  <si>
    <t>2019-2021 Average ICE-Mid-C Real Time Non Time Variant</t>
  </si>
  <si>
    <t>Value 2021 Net Export kWhs at ECRs</t>
  </si>
  <si>
    <t xml:space="preserve">Appendix 8.1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</si>
</sst>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16" fillId="0" borderId="0" xfId="0" applyFont="1"/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164" fontId="16" fillId="0" borderId="0" xfId="0" applyNumberFormat="1" applyFont="1"/>
    <xf numFmtId="7" fontId="16" fillId="0" borderId="0" xfId="0" applyNumberFormat="1" applyFont="1"/>
    <xf numFmtId="0" fontId="19" fillId="0" borderId="0" xfId="0" applyFont="1"/>
    <xf numFmtId="44" fontId="16" fillId="0" borderId="0" xfId="43" applyFont="1"/>
    <xf numFmtId="164" fontId="0" fillId="0" borderId="0" xfId="0" applyNumberFormat="1"/>
    <xf numFmtId="4" fontId="0" fillId="0" borderId="0" xfId="0" applyNumberFormat="1"/>
    <xf numFmtId="164" fontId="0" fillId="0" borderId="0" xfId="1" applyNumberFormat="1" applyFont="1" applyFill="1"/>
    <xf numFmtId="0" fontId="16" fillId="0" borderId="0" xfId="0" applyFont="1" applyAlignment="1">
      <alignment wrapText="1"/>
    </xf>
    <xf numFmtId="0" fontId="16" fillId="0" borderId="0" xfId="0" applyFont="1" applyFill="1" applyAlignment="1">
      <alignment horizontal="center"/>
    </xf>
    <xf numFmtId="44" fontId="0" fillId="33" borderId="0" xfId="0" applyNumberFormat="1" applyFill="1" applyAlignment="1">
      <alignment horizontal="center" wrapText="1"/>
    </xf>
    <xf numFmtId="44" fontId="16" fillId="33" borderId="0" xfId="43" applyFont="1" applyFill="1"/>
    <xf numFmtId="44" fontId="0" fillId="34" borderId="0" xfId="0" applyNumberFormat="1" applyFill="1" applyAlignment="1">
      <alignment horizontal="center" wrapText="1"/>
    </xf>
    <xf numFmtId="44" fontId="16" fillId="34" borderId="0" xfId="43" applyFont="1" applyFill="1"/>
    <xf numFmtId="0" fontId="0" fillId="0" borderId="0" xfId="0" applyFont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1C28A-5ACB-45EB-A2E0-4398283EF4FE}">
  <dimension ref="A1:Y44"/>
  <sheetViews>
    <sheetView showGridLines="0" tabSelected="1" zoomScaleNormal="100" zoomScaleSheetLayoutView="100" workbookViewId="0">
      <pane ySplit="7" topLeftCell="A8" activePane="bottomLeft" state="frozen"/>
      <selection activeCell="H1" sqref="H1"/>
      <selection pane="bottomLeft"/>
    </sheetView>
  </sheetViews>
  <sheetFormatPr defaultRowHeight="15" x14ac:dyDescent="0.25"/>
  <cols>
    <col min="1" max="1" width="13.140625" customWidth="1"/>
    <col min="2" max="2" width="13.28515625" bestFit="1" customWidth="1"/>
    <col min="3" max="7" width="16.140625" customWidth="1"/>
    <col min="8" max="10" width="12.5703125" bestFit="1" customWidth="1"/>
    <col min="11" max="12" width="13.7109375" customWidth="1"/>
    <col min="13" max="13" width="13.5703125" customWidth="1"/>
    <col min="14" max="19" width="13.7109375" customWidth="1"/>
    <col min="20" max="20" width="13.5703125" customWidth="1"/>
    <col min="21" max="21" width="13.28515625" customWidth="1"/>
    <col min="22" max="22" width="13.5703125" customWidth="1"/>
    <col min="23" max="23" width="13.28515625" customWidth="1"/>
    <col min="24" max="24" width="13.5703125" customWidth="1"/>
    <col min="25" max="25" width="13.28515625" customWidth="1"/>
  </cols>
  <sheetData>
    <row r="1" spans="1:25" x14ac:dyDescent="0.25">
      <c r="A1" s="2" t="s">
        <v>76</v>
      </c>
    </row>
    <row r="2" spans="1:25" x14ac:dyDescent="0.25">
      <c r="A2" s="18" t="s">
        <v>75</v>
      </c>
    </row>
    <row r="3" spans="1:25" ht="5.0999999999999996" customHeight="1" thickBot="1" x14ac:dyDescent="0.3">
      <c r="A3" s="2"/>
    </row>
    <row r="4" spans="1:25" ht="15.75" thickBot="1" x14ac:dyDescent="0.3">
      <c r="A4" s="2"/>
      <c r="H4" s="19" t="s">
        <v>0</v>
      </c>
      <c r="I4" s="20"/>
      <c r="J4" s="21"/>
      <c r="K4" s="19" t="s">
        <v>60</v>
      </c>
      <c r="L4" s="20"/>
      <c r="M4" s="21"/>
      <c r="N4" s="19" t="s">
        <v>52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</row>
    <row r="5" spans="1:25" ht="60" x14ac:dyDescent="0.25">
      <c r="H5" s="4" t="s">
        <v>49</v>
      </c>
      <c r="I5" s="4" t="s">
        <v>50</v>
      </c>
      <c r="J5" s="4" t="s">
        <v>51</v>
      </c>
      <c r="K5" s="4" t="s">
        <v>49</v>
      </c>
      <c r="L5" s="4" t="s">
        <v>50</v>
      </c>
      <c r="M5" s="4" t="s">
        <v>51</v>
      </c>
      <c r="N5" s="4" t="s">
        <v>53</v>
      </c>
      <c r="O5" s="4" t="s">
        <v>54</v>
      </c>
      <c r="P5" s="4" t="s">
        <v>55</v>
      </c>
      <c r="Q5" s="4" t="s">
        <v>56</v>
      </c>
      <c r="R5" s="4" t="s">
        <v>57</v>
      </c>
      <c r="S5" s="4" t="s">
        <v>58</v>
      </c>
      <c r="T5" s="4" t="s">
        <v>53</v>
      </c>
      <c r="U5" s="4" t="s">
        <v>54</v>
      </c>
      <c r="V5" s="4" t="s">
        <v>55</v>
      </c>
      <c r="W5" s="4" t="s">
        <v>56</v>
      </c>
      <c r="X5" s="4" t="s">
        <v>57</v>
      </c>
      <c r="Y5" s="4" t="s">
        <v>58</v>
      </c>
    </row>
    <row r="6" spans="1:25" ht="43.15" customHeight="1" x14ac:dyDescent="0.25">
      <c r="A6" s="12" t="s">
        <v>2</v>
      </c>
      <c r="H6" s="13">
        <f>22.74/1000</f>
        <v>2.274E-2</v>
      </c>
      <c r="I6" s="13">
        <f>35.04/1000</f>
        <v>3.5040000000000002E-2</v>
      </c>
      <c r="J6" s="13">
        <f>31.94/1000</f>
        <v>3.1940000000000003E-2</v>
      </c>
      <c r="K6" s="13">
        <f>27.96/1000</f>
        <v>2.7960000000000002E-2</v>
      </c>
      <c r="L6" s="13">
        <f>40.26/1000</f>
        <v>4.0259999999999997E-2</v>
      </c>
      <c r="M6" s="13">
        <f>37.81/1000</f>
        <v>3.7810000000000003E-2</v>
      </c>
      <c r="N6" s="13">
        <f>130.28/1000</f>
        <v>0.13028000000000001</v>
      </c>
      <c r="O6" s="13">
        <f>16.32/1000</f>
        <v>1.6320000000000001E-2</v>
      </c>
      <c r="P6" s="13">
        <f>145.56/1000</f>
        <v>0.14555999999999999</v>
      </c>
      <c r="Q6" s="13">
        <f>28.44/1000</f>
        <v>2.844E-2</v>
      </c>
      <c r="R6" s="13">
        <f>154.44/1000</f>
        <v>0.15443999999999999</v>
      </c>
      <c r="S6" s="13">
        <f>24.62/1000</f>
        <v>2.462E-2</v>
      </c>
      <c r="T6" s="13">
        <f>169.23/1000</f>
        <v>0.16922999999999999</v>
      </c>
      <c r="U6" s="13">
        <f>16.42/1000</f>
        <v>1.6420000000000001E-2</v>
      </c>
      <c r="V6" s="13">
        <f>184.37/1000</f>
        <v>0.18437000000000001</v>
      </c>
      <c r="W6" s="13">
        <f>28.48/1000</f>
        <v>2.8480000000000002E-2</v>
      </c>
      <c r="X6" s="13">
        <f>194.78/1000</f>
        <v>0.19478000000000001</v>
      </c>
      <c r="Y6" s="13">
        <f>24.98/1000</f>
        <v>2.4979999999999999E-2</v>
      </c>
    </row>
    <row r="7" spans="1:25" ht="45" x14ac:dyDescent="0.25">
      <c r="A7" s="2" t="s">
        <v>3</v>
      </c>
      <c r="B7" s="4" t="s">
        <v>0</v>
      </c>
      <c r="C7" s="4" t="s">
        <v>60</v>
      </c>
      <c r="D7" s="4" t="s">
        <v>4</v>
      </c>
      <c r="E7" s="4" t="s">
        <v>5</v>
      </c>
      <c r="F7" s="4" t="s">
        <v>68</v>
      </c>
      <c r="G7" s="4" t="s">
        <v>69</v>
      </c>
      <c r="H7" s="4" t="s">
        <v>6</v>
      </c>
      <c r="I7" s="4" t="s">
        <v>6</v>
      </c>
      <c r="J7" s="4" t="s">
        <v>6</v>
      </c>
      <c r="K7" s="4" t="s">
        <v>70</v>
      </c>
      <c r="L7" s="4" t="s">
        <v>70</v>
      </c>
      <c r="M7" s="4" t="s">
        <v>70</v>
      </c>
      <c r="N7" s="4" t="s">
        <v>7</v>
      </c>
      <c r="O7" s="4" t="s">
        <v>8</v>
      </c>
      <c r="P7" s="4" t="s">
        <v>7</v>
      </c>
      <c r="Q7" s="4" t="s">
        <v>8</v>
      </c>
      <c r="R7" s="4" t="s">
        <v>7</v>
      </c>
      <c r="S7" s="4" t="s">
        <v>8</v>
      </c>
      <c r="T7" s="4" t="s">
        <v>71</v>
      </c>
      <c r="U7" s="4" t="s">
        <v>72</v>
      </c>
      <c r="V7" s="4" t="s">
        <v>71</v>
      </c>
      <c r="W7" s="4" t="s">
        <v>72</v>
      </c>
      <c r="X7" s="4" t="s">
        <v>71</v>
      </c>
      <c r="Y7" s="4" t="s">
        <v>72</v>
      </c>
    </row>
    <row r="8" spans="1:25" x14ac:dyDescent="0.25">
      <c r="A8" t="s">
        <v>9</v>
      </c>
      <c r="B8" s="1">
        <f>Residential!B7+Residential!B23+'Small Commercial'!B8+'Large Commercial'!B8+Irrigation!B11</f>
        <v>-240899.48019999999</v>
      </c>
      <c r="C8" s="1">
        <f>Residential!C7+Residential!C23+'Small Commercial'!C8+'Large Commercial'!C8+Irrigation!C11</f>
        <v>-280745.72240000003</v>
      </c>
      <c r="D8" s="11">
        <f>'Residential TOU'!B9+'Residential TOU'!B26+'Small Commercial TOU'!B9+'Large Commercial TOU'!B9+'Irrigation TOU'!B12</f>
        <v>0</v>
      </c>
      <c r="E8" s="11">
        <f>'Residential TOU'!F9+'Residential TOU'!F26+'Small Commercial TOU'!F9+'Large Commercial TOU'!F9+'Irrigation TOU'!F12</f>
        <v>-240899.48019999999</v>
      </c>
      <c r="F8" s="11">
        <f>'Residential TOU'!C9+'Residential TOU'!C26+'Small Commercial TOU'!C9+'Large Commercial TOU'!C9+'Irrigation TOU'!C12</f>
        <v>0</v>
      </c>
      <c r="G8" s="11">
        <f>'Residential TOU'!G9+'Residential TOU'!G26+'Small Commercial TOU'!G9+'Large Commercial TOU'!G9+'Irrigation TOU'!G12</f>
        <v>-280745.72240000003</v>
      </c>
    </row>
    <row r="9" spans="1:25" x14ac:dyDescent="0.25">
      <c r="A9" t="s">
        <v>10</v>
      </c>
      <c r="B9" s="1">
        <f>Residential!B8+Residential!B24+'Small Commercial'!B9+'Large Commercial'!B9+Irrigation!B12</f>
        <v>-378345.13149999996</v>
      </c>
      <c r="C9" s="1">
        <f>Residential!C8+Residential!C24+'Small Commercial'!C9+'Large Commercial'!C9+Irrigation!C12</f>
        <v>-426766.7426</v>
      </c>
      <c r="D9" s="11">
        <f>'Residential TOU'!B10+'Residential TOU'!B27+'Small Commercial TOU'!B10+'Large Commercial TOU'!B10+'Irrigation TOU'!B13</f>
        <v>0</v>
      </c>
      <c r="E9" s="11">
        <f>'Residential TOU'!F10+'Residential TOU'!F27+'Small Commercial TOU'!F10+'Large Commercial TOU'!F10+'Irrigation TOU'!F13</f>
        <v>-378345.13149999996</v>
      </c>
      <c r="F9" s="11">
        <f>'Residential TOU'!C10+'Residential TOU'!C27+'Small Commercial TOU'!C10+'Large Commercial TOU'!C10+'Irrigation TOU'!C13</f>
        <v>0</v>
      </c>
      <c r="G9" s="11">
        <f>'Residential TOU'!G10+'Residential TOU'!G27+'Small Commercial TOU'!G10+'Large Commercial TOU'!G10+'Irrigation TOU'!G13</f>
        <v>-426766.7426</v>
      </c>
    </row>
    <row r="10" spans="1:25" x14ac:dyDescent="0.25">
      <c r="A10" t="s">
        <v>11</v>
      </c>
      <c r="B10" s="1">
        <f>Residential!B9+Residential!B25+'Small Commercial'!B10+'Large Commercial'!B10+Irrigation!B13</f>
        <v>-1080316.0625999998</v>
      </c>
      <c r="C10" s="1">
        <f>Residential!C9+Residential!C25+'Small Commercial'!C10+'Large Commercial'!C10+Irrigation!C13</f>
        <v>-1149867.4140000001</v>
      </c>
      <c r="D10" s="11">
        <f>'Residential TOU'!B11+'Residential TOU'!B28+'Small Commercial TOU'!B11+'Large Commercial TOU'!B11+'Irrigation TOU'!B14</f>
        <v>0</v>
      </c>
      <c r="E10" s="11">
        <f>'Residential TOU'!F11+'Residential TOU'!F28+'Small Commercial TOU'!F11+'Large Commercial TOU'!F11+'Irrigation TOU'!F14</f>
        <v>-1080316.0625999998</v>
      </c>
      <c r="F10" s="11">
        <f>'Residential TOU'!C11+'Residential TOU'!C28+'Small Commercial TOU'!C11+'Large Commercial TOU'!C11+'Irrigation TOU'!C14</f>
        <v>0</v>
      </c>
      <c r="G10" s="11">
        <f>'Residential TOU'!G11+'Residential TOU'!G28+'Small Commercial TOU'!G11+'Large Commercial TOU'!G11+'Irrigation TOU'!G14</f>
        <v>-1149867.4140000001</v>
      </c>
    </row>
    <row r="11" spans="1:25" x14ac:dyDescent="0.25">
      <c r="A11" t="s">
        <v>12</v>
      </c>
      <c r="B11" s="1">
        <f>Residential!B10+Residential!B26+'Small Commercial'!B11+'Large Commercial'!B11+Irrigation!B14</f>
        <v>-1462414.9956000003</v>
      </c>
      <c r="C11" s="1">
        <f>Residential!C10+Residential!C26+'Small Commercial'!C11+'Large Commercial'!C11+Irrigation!C14</f>
        <v>-1529611.9944</v>
      </c>
      <c r="D11" s="11">
        <f>'Residential TOU'!B12+'Residential TOU'!B29+'Small Commercial TOU'!B12+'Large Commercial TOU'!B12+'Irrigation TOU'!B15</f>
        <v>0</v>
      </c>
      <c r="E11" s="11">
        <f>'Residential TOU'!F12+'Residential TOU'!F29+'Small Commercial TOU'!F12+'Large Commercial TOU'!F12+'Irrigation TOU'!F15</f>
        <v>-1462414.9956000003</v>
      </c>
      <c r="F11" s="11">
        <f>'Residential TOU'!C12+'Residential TOU'!C29+'Small Commercial TOU'!C12+'Large Commercial TOU'!C12+'Irrigation TOU'!C15</f>
        <v>0</v>
      </c>
      <c r="G11" s="11">
        <f>'Residential TOU'!G12+'Residential TOU'!G29+'Small Commercial TOU'!G12+'Large Commercial TOU'!G12+'Irrigation TOU'!G15</f>
        <v>-1529611.9944</v>
      </c>
    </row>
    <row r="12" spans="1:25" x14ac:dyDescent="0.25">
      <c r="A12" t="s">
        <v>13</v>
      </c>
      <c r="B12" s="1">
        <f>Residential!B11+Residential!B27+'Small Commercial'!B12+'Large Commercial'!B12+Irrigation!B15</f>
        <v>-1722794.9272999999</v>
      </c>
      <c r="C12" s="1">
        <f>Residential!C11+Residential!C27+'Small Commercial'!C12+'Large Commercial'!C12+Irrigation!C15</f>
        <v>-1785254.0771000001</v>
      </c>
      <c r="D12" s="11">
        <f>'Residential TOU'!B13+'Residential TOU'!B30+'Small Commercial TOU'!B13+'Large Commercial TOU'!B13+'Irrigation TOU'!B16</f>
        <v>0</v>
      </c>
      <c r="E12" s="11">
        <f>'Residential TOU'!F13+'Residential TOU'!F30+'Small Commercial TOU'!F13+'Large Commercial TOU'!F13+'Irrigation TOU'!F16</f>
        <v>-1722794.9272999999</v>
      </c>
      <c r="F12" s="11">
        <f>'Residential TOU'!C13+'Residential TOU'!C30+'Small Commercial TOU'!C13+'Large Commercial TOU'!C13+'Irrigation TOU'!C16</f>
        <v>0</v>
      </c>
      <c r="G12" s="11">
        <f>'Residential TOU'!G13+'Residential TOU'!G30+'Small Commercial TOU'!G13+'Large Commercial TOU'!G13+'Irrigation TOU'!G16</f>
        <v>-1785254.0771000001</v>
      </c>
    </row>
    <row r="13" spans="1:25" x14ac:dyDescent="0.25">
      <c r="A13" t="s">
        <v>14</v>
      </c>
      <c r="B13" s="1">
        <f>Residential!B12+Residential!B28+'Small Commercial'!B13+'Large Commercial'!B13+Irrigation!B16</f>
        <v>-1550916.1995999999</v>
      </c>
      <c r="C13" s="1">
        <f>Residential!C12+Residential!C28+'Small Commercial'!C13+'Large Commercial'!C13+Irrigation!C16</f>
        <v>-1659603.3074</v>
      </c>
      <c r="D13" s="11">
        <f>'Residential TOU'!B14+'Residential TOU'!B31+'Small Commercial TOU'!B14+'Large Commercial TOU'!B14+'Irrigation TOU'!B17</f>
        <v>-166835.94849999997</v>
      </c>
      <c r="E13" s="11">
        <f>'Residential TOU'!F14+'Residential TOU'!F31+'Small Commercial TOU'!F14+'Large Commercial TOU'!F14+'Irrigation TOU'!F17</f>
        <v>-1384080.2511</v>
      </c>
      <c r="F13" s="11">
        <f>'Residential TOU'!C14+'Residential TOU'!C31+'Small Commercial TOU'!C14+'Large Commercial TOU'!C14+'Irrigation TOU'!C17</f>
        <v>-189996.63429999998</v>
      </c>
      <c r="G13" s="11">
        <f>'Residential TOU'!G14+'Residential TOU'!G31+'Small Commercial TOU'!G14+'Large Commercial TOU'!G14+'Irrigation TOU'!G17</f>
        <v>-1469606.6730999998</v>
      </c>
    </row>
    <row r="14" spans="1:25" x14ac:dyDescent="0.25">
      <c r="A14" t="s">
        <v>15</v>
      </c>
      <c r="B14" s="1">
        <f>Residential!B13+Residential!B29+'Small Commercial'!B14+'Large Commercial'!B14+Irrigation!B17</f>
        <v>-1123565.2606000002</v>
      </c>
      <c r="C14" s="1">
        <f>Residential!C13+Residential!C29+'Small Commercial'!C14+'Large Commercial'!C14+Irrigation!C17</f>
        <v>-1269859.4599000001</v>
      </c>
      <c r="D14" s="11">
        <f>'Residential TOU'!B15+'Residential TOU'!B32+'Small Commercial TOU'!B15+'Large Commercial TOU'!B15+'Irrigation TOU'!B18</f>
        <v>-215960.34820000001</v>
      </c>
      <c r="E14" s="11">
        <f>'Residential TOU'!F15+'Residential TOU'!F32+'Small Commercial TOU'!F15+'Large Commercial TOU'!F15+'Irrigation TOU'!F18</f>
        <v>-907604.91240000003</v>
      </c>
      <c r="F14" s="11">
        <f>'Residential TOU'!C15+'Residential TOU'!C32+'Small Commercial TOU'!C15+'Large Commercial TOU'!C15+'Irrigation TOU'!C18</f>
        <v>-262546.32809999998</v>
      </c>
      <c r="G14" s="11">
        <f>'Residential TOU'!G15+'Residential TOU'!G32+'Small Commercial TOU'!G15+'Large Commercial TOU'!G15+'Irrigation TOU'!G18</f>
        <v>-1007313.1318</v>
      </c>
    </row>
    <row r="15" spans="1:25" x14ac:dyDescent="0.25">
      <c r="A15" t="s">
        <v>16</v>
      </c>
      <c r="B15" s="1">
        <f>Residential!B14+Residential!B30+'Small Commercial'!B15+'Large Commercial'!B15+Irrigation!B18</f>
        <v>-1556870.9898000001</v>
      </c>
      <c r="C15" s="1">
        <f>Residential!C14+Residential!C30+'Small Commercial'!C15+'Large Commercial'!C15+Irrigation!C18</f>
        <v>-1687179.2098999999</v>
      </c>
      <c r="D15" s="11">
        <f>'Residential TOU'!B16+'Residential TOU'!B33+'Small Commercial TOU'!B16+'Large Commercial TOU'!B16+'Irrigation TOU'!B19</f>
        <v>-345181.01069999998</v>
      </c>
      <c r="E15" s="11">
        <f>'Residential TOU'!F16+'Residential TOU'!F33+'Small Commercial TOU'!F16+'Large Commercial TOU'!F16+'Irrigation TOU'!F19</f>
        <v>-1211689.9790999999</v>
      </c>
      <c r="F15" s="11">
        <f>'Residential TOU'!C16+'Residential TOU'!C33+'Small Commercial TOU'!C16+'Large Commercial TOU'!C16+'Irrigation TOU'!C19</f>
        <v>-394407.42430000007</v>
      </c>
      <c r="G15" s="11">
        <f>'Residential TOU'!G16+'Residential TOU'!G33+'Small Commercial TOU'!G16+'Large Commercial TOU'!G16+'Irrigation TOU'!G19</f>
        <v>-1292771.7856000001</v>
      </c>
    </row>
    <row r="16" spans="1:25" x14ac:dyDescent="0.25">
      <c r="A16" t="s">
        <v>17</v>
      </c>
      <c r="B16" s="1">
        <f>Residential!B15+Residential!B31+'Small Commercial'!B16+'Large Commercial'!B16+Irrigation!B19</f>
        <v>-1886525.2897999997</v>
      </c>
      <c r="C16" s="1">
        <f>Residential!C15+Residential!C31+'Small Commercial'!C16+'Large Commercial'!C16+Irrigation!C19</f>
        <v>-1991417.8071999999</v>
      </c>
      <c r="D16" s="11">
        <f>'Residential TOU'!B17+'Residential TOU'!B34+'Small Commercial TOU'!B17+'Large Commercial TOU'!B17+'Irrigation TOU'!B20</f>
        <v>-178473.12249999997</v>
      </c>
      <c r="E16" s="11">
        <f>'Residential TOU'!F17+'Residential TOU'!F34+'Small Commercial TOU'!F17+'Large Commercial TOU'!F17+'Irrigation TOU'!F20</f>
        <v>-1708052.1673000001</v>
      </c>
      <c r="F16" s="11">
        <f>'Residential TOU'!C17+'Residential TOU'!C34+'Small Commercial TOU'!C17+'Large Commercial TOU'!C17+'Irrigation TOU'!C20</f>
        <v>-199473.1207</v>
      </c>
      <c r="G16" s="11">
        <f>'Residential TOU'!G17+'Residential TOU'!G34+'Small Commercial TOU'!G17+'Large Commercial TOU'!G17+'Irrigation TOU'!G20</f>
        <v>-1791944.6865000001</v>
      </c>
    </row>
    <row r="17" spans="1:25" x14ac:dyDescent="0.25">
      <c r="A17" t="s">
        <v>18</v>
      </c>
      <c r="B17" s="1">
        <f>Residential!B16+Residential!B32+'Small Commercial'!B17+'Large Commercial'!B17+Irrigation!B20</f>
        <v>-1342614.9014999999</v>
      </c>
      <c r="C17" s="1">
        <f>Residential!C16+Residential!C32+'Small Commercial'!C17+'Large Commercial'!C17+Irrigation!C20</f>
        <v>-1439209.4963999998</v>
      </c>
      <c r="D17" s="11">
        <f>'Residential TOU'!B18+'Residential TOU'!B35+'Small Commercial TOU'!B18+'Large Commercial TOU'!B18+'Irrigation TOU'!B21</f>
        <v>0</v>
      </c>
      <c r="E17" s="11">
        <f>'Residential TOU'!F18+'Residential TOU'!F35+'Small Commercial TOU'!F18+'Large Commercial TOU'!F18+'Irrigation TOU'!F21</f>
        <v>-1342614.9014999999</v>
      </c>
      <c r="F17" s="11">
        <f>'Residential TOU'!C18+'Residential TOU'!C35+'Small Commercial TOU'!C18+'Large Commercial TOU'!C18+'Irrigation TOU'!C21</f>
        <v>0</v>
      </c>
      <c r="G17" s="11">
        <f>'Residential TOU'!G18+'Residential TOU'!G35+'Small Commercial TOU'!G18+'Large Commercial TOU'!G18+'Irrigation TOU'!G21</f>
        <v>-1439209.4963999998</v>
      </c>
    </row>
    <row r="18" spans="1:25" x14ac:dyDescent="0.25">
      <c r="A18" t="s">
        <v>19</v>
      </c>
      <c r="B18" s="1">
        <f>Residential!B17+Residential!B33+'Small Commercial'!B18+'Large Commercial'!B18+Irrigation!B21</f>
        <v>-900618.86560000002</v>
      </c>
      <c r="C18" s="1">
        <f>Residential!C17+Residential!C33+'Small Commercial'!C18+'Large Commercial'!C18+Irrigation!C21</f>
        <v>-1003268.1428</v>
      </c>
      <c r="D18" s="11">
        <f>'Residential TOU'!B19+'Residential TOU'!B36+'Small Commercial TOU'!B19+'Large Commercial TOU'!B19+'Irrigation TOU'!B22</f>
        <v>0</v>
      </c>
      <c r="E18" s="11">
        <f>'Residential TOU'!F19+'Residential TOU'!F36+'Small Commercial TOU'!F19+'Large Commercial TOU'!F19+'Irrigation TOU'!F22</f>
        <v>-900618.86560000002</v>
      </c>
      <c r="F18" s="11">
        <f>'Residential TOU'!C19+'Residential TOU'!C36+'Small Commercial TOU'!C19+'Large Commercial TOU'!C19+'Irrigation TOU'!C22</f>
        <v>0</v>
      </c>
      <c r="G18" s="11">
        <f>'Residential TOU'!G19+'Residential TOU'!G36+'Small Commercial TOU'!G19+'Large Commercial TOU'!G19+'Irrigation TOU'!G22</f>
        <v>-1003268.1428</v>
      </c>
    </row>
    <row r="19" spans="1:25" x14ac:dyDescent="0.25">
      <c r="A19" t="s">
        <v>20</v>
      </c>
      <c r="B19" s="1">
        <f>Residential!B18+Residential!B34+'Small Commercial'!B19+'Large Commercial'!B19+Irrigation!B22</f>
        <v>-383521.59759999992</v>
      </c>
      <c r="C19" s="1">
        <f>Residential!C18+Residential!C34+'Small Commercial'!C19+'Large Commercial'!C19+Irrigation!C22</f>
        <v>-455482.7708</v>
      </c>
      <c r="D19" s="11">
        <f>'Residential TOU'!B20+'Residential TOU'!B37+'Small Commercial TOU'!B20+'Large Commercial TOU'!B20+'Irrigation TOU'!B23</f>
        <v>0</v>
      </c>
      <c r="E19" s="11">
        <f>'Residential TOU'!F20+'Residential TOU'!F37+'Small Commercial TOU'!F20+'Large Commercial TOU'!F20+'Irrigation TOU'!F23</f>
        <v>-383521.59759999992</v>
      </c>
      <c r="F19" s="11">
        <f>'Residential TOU'!C20+'Residential TOU'!C37+'Small Commercial TOU'!C20+'Large Commercial TOU'!C20+'Irrigation TOU'!C23</f>
        <v>0</v>
      </c>
      <c r="G19" s="11">
        <f>'Residential TOU'!G20+'Residential TOU'!G37+'Small Commercial TOU'!G20+'Large Commercial TOU'!G20+'Irrigation TOU'!G23</f>
        <v>-455482.7708</v>
      </c>
    </row>
    <row r="20" spans="1:25" x14ac:dyDescent="0.25">
      <c r="A20" s="2" t="s">
        <v>21</v>
      </c>
      <c r="B20" s="5">
        <f>SUM(B8:B19)</f>
        <v>-13629403.701699998</v>
      </c>
      <c r="C20" s="5">
        <f>SUM(C8:C19)</f>
        <v>-14678266.1449</v>
      </c>
      <c r="D20" s="5">
        <f>SUM(D8:D19)</f>
        <v>-906450.42989999987</v>
      </c>
      <c r="E20" s="5">
        <f t="shared" ref="E20:G20" si="0">SUM(E8:E19)</f>
        <v>-12722953.271799998</v>
      </c>
      <c r="F20" s="5">
        <f t="shared" si="0"/>
        <v>-1046423.5074</v>
      </c>
      <c r="G20" s="5">
        <f t="shared" si="0"/>
        <v>-13631842.637500001</v>
      </c>
      <c r="H20" s="15">
        <f>-$B$20*H6</f>
        <v>309932.64017665794</v>
      </c>
      <c r="I20" s="8">
        <f t="shared" ref="I20:J20" si="1">-$B$20*I6</f>
        <v>477574.30570756795</v>
      </c>
      <c r="J20" s="8">
        <f t="shared" si="1"/>
        <v>435323.15423229797</v>
      </c>
      <c r="K20" s="8">
        <f>-$C$20*K6</f>
        <v>410404.321411404</v>
      </c>
      <c r="L20" s="17">
        <f t="shared" ref="L20:M20" si="2">-$C$20*L6</f>
        <v>590946.99499367399</v>
      </c>
      <c r="M20" s="8">
        <f t="shared" si="2"/>
        <v>554985.24293866905</v>
      </c>
      <c r="N20" s="6">
        <f>-$D$20*N6</f>
        <v>118092.36200737199</v>
      </c>
      <c r="O20" s="6">
        <f>-$E$20*O6</f>
        <v>207638.59739577599</v>
      </c>
      <c r="P20" s="6">
        <f>-$D$20*P6</f>
        <v>131942.92457624397</v>
      </c>
      <c r="Q20" s="6">
        <f>-$E$20*Q6</f>
        <v>361840.79104999197</v>
      </c>
      <c r="R20" s="6">
        <f>-$D$20*R6</f>
        <v>139992.20439375596</v>
      </c>
      <c r="S20" s="6">
        <f>-$E$20*S6</f>
        <v>313239.10955171596</v>
      </c>
      <c r="T20" s="6">
        <f>-$F$20*T6</f>
        <v>177086.25015730198</v>
      </c>
      <c r="U20" s="6">
        <f>-$G$20*U6</f>
        <v>223834.85610775003</v>
      </c>
      <c r="V20" s="6">
        <f>-$F$20*V6</f>
        <v>192929.10205933801</v>
      </c>
      <c r="W20" s="6">
        <f>-$G$20*W6</f>
        <v>388234.87831600005</v>
      </c>
      <c r="X20" s="6">
        <f>-$F$20*X6</f>
        <v>203822.37077137202</v>
      </c>
      <c r="Y20" s="6">
        <f>-$G$20*Y6</f>
        <v>340523.42908475001</v>
      </c>
    </row>
    <row r="21" spans="1:25" x14ac:dyDescent="0.25">
      <c r="A21" s="2"/>
      <c r="B21" s="5"/>
      <c r="C21" s="5"/>
      <c r="D21" s="5"/>
      <c r="E21" s="5"/>
      <c r="F21" s="5"/>
      <c r="G21" s="5"/>
      <c r="N21" s="2" t="s">
        <v>22</v>
      </c>
      <c r="O21" s="6">
        <f>N20+O20</f>
        <v>325730.95940314798</v>
      </c>
      <c r="P21" s="2" t="s">
        <v>22</v>
      </c>
      <c r="Q21" s="6">
        <f>P20+Q20</f>
        <v>493783.71562623593</v>
      </c>
      <c r="R21" s="2" t="s">
        <v>22</v>
      </c>
      <c r="S21" s="6">
        <f>R20+S20</f>
        <v>453231.31394547189</v>
      </c>
      <c r="T21" s="2" t="s">
        <v>22</v>
      </c>
      <c r="U21" s="6">
        <f>T20+U20</f>
        <v>400921.10626505199</v>
      </c>
      <c r="V21" s="2" t="s">
        <v>22</v>
      </c>
      <c r="W21" s="6">
        <f>V20+W20</f>
        <v>581163.98037533811</v>
      </c>
      <c r="X21" s="2" t="s">
        <v>22</v>
      </c>
      <c r="Y21" s="6">
        <f>X20+Y20</f>
        <v>544345.799856122</v>
      </c>
    </row>
    <row r="22" spans="1:25" x14ac:dyDescent="0.25">
      <c r="A22" t="s">
        <v>23</v>
      </c>
      <c r="B22" s="9">
        <f>B20-(Residential!B37+'Small Commercial'!B25+'Large Commercial'!B25+Irrigation!B25)</f>
        <v>0</v>
      </c>
      <c r="C22" s="9">
        <f>C20-(Residential!C37+'Small Commercial'!C25+'Large Commercial'!C25+Irrigation!C25)</f>
        <v>0</v>
      </c>
      <c r="D22" s="5">
        <f>D20-('Residential TOU'!B40+'Small Commercial TOU'!B26+'Large Commercial TOU'!B26+'Irrigation TOU'!B26)</f>
        <v>0</v>
      </c>
      <c r="E22" s="5">
        <f>E20-('Residential TOU'!F40+'Small Commercial TOU'!F26+'Large Commercial TOU'!F26+'Irrigation TOU'!F26)</f>
        <v>0</v>
      </c>
      <c r="F22" s="5">
        <f>F20-('Residential TOU'!C40+'Small Commercial TOU'!C26+'Large Commercial TOU'!C26+'Irrigation TOU'!C26)</f>
        <v>0</v>
      </c>
      <c r="G22" s="5">
        <f>G20-('Residential TOU'!G40+'Small Commercial TOU'!G26+'Large Commercial TOU'!G26+'Irrigation TOU'!G26)</f>
        <v>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5">
      <c r="B23" s="9"/>
      <c r="C23" s="9"/>
      <c r="D23" s="5"/>
      <c r="E23" s="5"/>
      <c r="F23" s="5"/>
      <c r="G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25">
      <c r="A24" t="s">
        <v>24</v>
      </c>
      <c r="B24" s="14">
        <f>+MIN(H20:M20,O21,Q21,S21,U21,W21,Y21)</f>
        <v>309932.64017665794</v>
      </c>
      <c r="C24" s="1" t="s">
        <v>73</v>
      </c>
      <c r="D24" s="4"/>
      <c r="E24" s="4"/>
      <c r="F24" s="4"/>
      <c r="G24" s="4"/>
    </row>
    <row r="25" spans="1:25" x14ac:dyDescent="0.25">
      <c r="A25" t="s">
        <v>25</v>
      </c>
      <c r="B25" s="16">
        <f>MAX(H20:M20,O21,Q21,S21,U21,W21,Y21)</f>
        <v>590946.99499367399</v>
      </c>
      <c r="C25" s="1" t="s">
        <v>74</v>
      </c>
      <c r="D25" s="1"/>
      <c r="E25" s="1"/>
      <c r="F25" s="1"/>
      <c r="G25" s="1"/>
    </row>
    <row r="26" spans="1:25" x14ac:dyDescent="0.25">
      <c r="B26" s="1"/>
      <c r="C26" s="1"/>
      <c r="D26" s="1"/>
      <c r="E26" s="1"/>
      <c r="F26" s="1"/>
      <c r="G26" s="1"/>
    </row>
    <row r="27" spans="1:25" x14ac:dyDescent="0.25">
      <c r="B27" s="1"/>
      <c r="C27" s="1"/>
      <c r="D27" s="1"/>
      <c r="E27" s="1"/>
      <c r="F27" s="1"/>
      <c r="G27" s="1"/>
    </row>
    <row r="28" spans="1:25" x14ac:dyDescent="0.25">
      <c r="B28" s="1"/>
      <c r="C28" s="1"/>
      <c r="D28" s="1"/>
      <c r="E28" s="1"/>
      <c r="F28" s="1"/>
      <c r="G28" s="1"/>
    </row>
    <row r="29" spans="1:25" x14ac:dyDescent="0.25">
      <c r="B29" s="1"/>
      <c r="C29" s="1"/>
      <c r="D29" s="1"/>
      <c r="E29" s="1"/>
      <c r="F29" s="1"/>
      <c r="G29" s="1"/>
    </row>
    <row r="30" spans="1:25" x14ac:dyDescent="0.25">
      <c r="A30" s="3"/>
      <c r="B30" s="1"/>
      <c r="C30" s="1"/>
      <c r="D30" s="1"/>
      <c r="E30" s="1"/>
      <c r="F30" s="1"/>
      <c r="G30" s="1"/>
    </row>
    <row r="31" spans="1:25" x14ac:dyDescent="0.25">
      <c r="A31" s="3"/>
      <c r="B31" s="1"/>
      <c r="C31" s="1"/>
      <c r="D31" s="1"/>
      <c r="E31" s="1"/>
      <c r="F31" s="1"/>
      <c r="G31" s="1"/>
    </row>
    <row r="32" spans="1:25" x14ac:dyDescent="0.25">
      <c r="A32" s="3"/>
      <c r="B32" s="1"/>
      <c r="C32" s="1"/>
      <c r="D32" s="1"/>
      <c r="E32" s="1"/>
      <c r="F32" s="1"/>
      <c r="G32" s="1"/>
    </row>
    <row r="33" spans="1:24" x14ac:dyDescent="0.25">
      <c r="B33" s="1"/>
      <c r="C33" s="1"/>
      <c r="D33" s="1"/>
      <c r="E33" s="1"/>
      <c r="F33" s="1"/>
      <c r="G33" s="1"/>
    </row>
    <row r="34" spans="1:24" x14ac:dyDescent="0.25">
      <c r="B34" s="1"/>
      <c r="C34" s="1"/>
      <c r="D34" s="1"/>
      <c r="E34" s="1"/>
      <c r="F34" s="1"/>
      <c r="G34" s="1"/>
    </row>
    <row r="35" spans="1:24" x14ac:dyDescent="0.25">
      <c r="B35" s="1"/>
      <c r="C35" s="1"/>
      <c r="D35" s="1"/>
      <c r="E35" s="1"/>
      <c r="F35" s="1"/>
      <c r="G35" s="1"/>
    </row>
    <row r="36" spans="1:24" x14ac:dyDescent="0.25">
      <c r="B36" s="1"/>
      <c r="C36" s="1"/>
      <c r="D36" s="1"/>
      <c r="E36" s="1"/>
      <c r="F36" s="1"/>
      <c r="G36" s="1"/>
    </row>
    <row r="37" spans="1:24" x14ac:dyDescent="0.25">
      <c r="A37" s="2"/>
      <c r="B37" s="5"/>
      <c r="C37" s="5"/>
      <c r="D37" s="5"/>
      <c r="E37" s="5"/>
      <c r="F37" s="5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V37" s="6"/>
      <c r="X37" s="6"/>
    </row>
    <row r="38" spans="1:24" x14ac:dyDescent="0.25">
      <c r="A38" s="2"/>
      <c r="B38" s="5"/>
      <c r="C38" s="2"/>
      <c r="D38" s="2"/>
      <c r="E38" s="2"/>
      <c r="F38" s="2"/>
      <c r="G38" s="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V38" s="6"/>
      <c r="X38" s="6"/>
    </row>
    <row r="39" spans="1:24" x14ac:dyDescent="0.25">
      <c r="A39" s="2"/>
      <c r="B39" s="5"/>
      <c r="C39" s="5"/>
      <c r="D39" s="5"/>
      <c r="E39" s="5"/>
      <c r="F39" s="5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V39" s="6"/>
      <c r="X39" s="6"/>
    </row>
    <row r="40" spans="1:24" x14ac:dyDescent="0.25"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V40" s="6"/>
      <c r="X40" s="6"/>
    </row>
    <row r="41" spans="1:24" x14ac:dyDescent="0.25">
      <c r="A41" s="2"/>
      <c r="B41" s="5"/>
      <c r="C41" s="5"/>
      <c r="D41" s="5"/>
      <c r="E41" s="5"/>
      <c r="F41" s="5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V41" s="6"/>
      <c r="X41" s="6"/>
    </row>
    <row r="42" spans="1:24" x14ac:dyDescent="0.25">
      <c r="A42" s="2"/>
      <c r="B42" s="5"/>
      <c r="C42" s="2"/>
      <c r="D42" s="2"/>
      <c r="E42" s="2"/>
      <c r="F42" s="2"/>
      <c r="G42" s="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V42" s="6"/>
      <c r="X42" s="6"/>
    </row>
    <row r="43" spans="1:24" x14ac:dyDescent="0.25">
      <c r="A43" s="2"/>
      <c r="B43" s="5"/>
      <c r="C43" s="5"/>
      <c r="D43" s="5"/>
      <c r="E43" s="5"/>
      <c r="F43" s="5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V43" s="6"/>
      <c r="X43" s="6"/>
    </row>
    <row r="44" spans="1:24" x14ac:dyDescent="0.2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V44" s="6"/>
      <c r="X44" s="6"/>
    </row>
  </sheetData>
  <mergeCells count="3">
    <mergeCell ref="H4:J4"/>
    <mergeCell ref="K4:M4"/>
    <mergeCell ref="N4:Y4"/>
  </mergeCells>
  <pageMargins left="0.7" right="0.7" top="0.75" bottom="0.75" header="0.3" footer="0.3"/>
  <pageSetup paperSize="5" scale="54" fitToHeight="0" orientation="landscape" verticalDpi="0" r:id="rId1"/>
  <headerFooter scaleWithDoc="0">
    <oddFooter>&amp;L&amp;A&amp;RPage &amp;P of &amp;N</oddFooter>
  </headerFooter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994C0-B57B-4410-AD8C-2DB68BD29AC7}">
  <sheetPr>
    <pageSetUpPr fitToPage="1"/>
  </sheetPr>
  <dimension ref="A1:F6"/>
  <sheetViews>
    <sheetView showGridLines="0" zoomScaleNormal="100" workbookViewId="0"/>
  </sheetViews>
  <sheetFormatPr defaultColWidth="8.85546875" defaultRowHeight="15" x14ac:dyDescent="0.2"/>
  <cols>
    <col min="1" max="16384" width="8.85546875" style="7"/>
  </cols>
  <sheetData>
    <row r="1" spans="1:6" customFormat="1" x14ac:dyDescent="0.25">
      <c r="A1" s="2" t="str">
        <f>Summary!A1</f>
        <v xml:space="preserve">Appendix 8.1 </v>
      </c>
    </row>
    <row r="2" spans="1:6" customFormat="1" x14ac:dyDescent="0.25">
      <c r="A2" s="18" t="str">
        <f>Summary!A2</f>
        <v>Value 2021 Net Export kWhs at ECRs</v>
      </c>
    </row>
    <row r="3" spans="1:6" customFormat="1" ht="5.0999999999999996" customHeight="1" x14ac:dyDescent="0.25">
      <c r="A3" s="2"/>
    </row>
    <row r="4" spans="1:6" ht="15.75" x14ac:dyDescent="0.25">
      <c r="A4" t="s">
        <v>46</v>
      </c>
      <c r="B4"/>
      <c r="C4"/>
      <c r="D4"/>
      <c r="E4"/>
      <c r="F4"/>
    </row>
    <row r="5" spans="1:6" ht="15.75" x14ac:dyDescent="0.25">
      <c r="A5"/>
      <c r="B5" t="s">
        <v>47</v>
      </c>
      <c r="C5"/>
      <c r="D5"/>
      <c r="E5"/>
      <c r="F5"/>
    </row>
    <row r="6" spans="1:6" ht="15.75" x14ac:dyDescent="0.25">
      <c r="A6"/>
      <c r="B6" t="s">
        <v>48</v>
      </c>
      <c r="C6"/>
      <c r="D6"/>
      <c r="E6"/>
      <c r="F6"/>
    </row>
  </sheetData>
  <pageMargins left="0.7" right="0.7" top="0.75" bottom="0.75" header="0.3" footer="0.3"/>
  <pageSetup paperSize="5" fitToHeight="0" orientation="landscape" verticalDpi="0" r:id="rId1"/>
  <headerFooter scaleWithDoc="0"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7"/>
  <sheetViews>
    <sheetView showGridLines="0" zoomScaleNormal="100" zoomScaleSheetLayoutView="100" workbookViewId="0"/>
  </sheetViews>
  <sheetFormatPr defaultRowHeight="15" x14ac:dyDescent="0.25"/>
  <cols>
    <col min="1" max="1" width="26.5703125" customWidth="1"/>
    <col min="2" max="2" width="13.28515625" bestFit="1" customWidth="1"/>
    <col min="3" max="3" width="17.7109375" customWidth="1"/>
  </cols>
  <sheetData>
    <row r="1" spans="1:3" x14ac:dyDescent="0.25">
      <c r="A1" s="2" t="str">
        <f>Summary!A1</f>
        <v xml:space="preserve">Appendix 8.1 </v>
      </c>
    </row>
    <row r="2" spans="1:3" x14ac:dyDescent="0.25">
      <c r="A2" s="18" t="str">
        <f>Summary!A2</f>
        <v>Value 2021 Net Export kWhs at ECRs</v>
      </c>
    </row>
    <row r="3" spans="1:3" ht="5.0999999999999996" customHeight="1" x14ac:dyDescent="0.25">
      <c r="A3" s="2"/>
    </row>
    <row r="4" spans="1:3" x14ac:dyDescent="0.25">
      <c r="A4" s="2" t="s">
        <v>59</v>
      </c>
    </row>
    <row r="5" spans="1:3" x14ac:dyDescent="0.25">
      <c r="A5" s="2" t="s">
        <v>26</v>
      </c>
      <c r="C5" s="3"/>
    </row>
    <row r="6" spans="1:3" ht="30" x14ac:dyDescent="0.25">
      <c r="A6" s="2" t="s">
        <v>3</v>
      </c>
      <c r="B6" s="4" t="s">
        <v>0</v>
      </c>
      <c r="C6" s="4" t="s">
        <v>60</v>
      </c>
    </row>
    <row r="7" spans="1:3" x14ac:dyDescent="0.25">
      <c r="A7" t="s">
        <v>9</v>
      </c>
      <c r="B7" s="1">
        <v>-240054.3602</v>
      </c>
      <c r="C7" s="1">
        <v>-279867.38640000002</v>
      </c>
    </row>
    <row r="8" spans="1:3" x14ac:dyDescent="0.25">
      <c r="A8" t="s">
        <v>10</v>
      </c>
      <c r="B8" s="1">
        <v>-376909.0355</v>
      </c>
      <c r="C8" s="1">
        <v>-425235.50410000002</v>
      </c>
    </row>
    <row r="9" spans="1:3" x14ac:dyDescent="0.25">
      <c r="A9" t="s">
        <v>11</v>
      </c>
      <c r="B9" s="1">
        <v>-1076721.0706</v>
      </c>
      <c r="C9" s="1">
        <v>-1146119.118</v>
      </c>
    </row>
    <row r="10" spans="1:3" x14ac:dyDescent="0.25">
      <c r="A10" t="s">
        <v>12</v>
      </c>
      <c r="B10" s="1">
        <v>-1456666.1325000001</v>
      </c>
      <c r="C10" s="1">
        <v>-1523695.1151999999</v>
      </c>
    </row>
    <row r="11" spans="1:3" x14ac:dyDescent="0.25">
      <c r="A11" t="s">
        <v>13</v>
      </c>
      <c r="B11" s="1">
        <v>-1704460.2860999999</v>
      </c>
      <c r="C11" s="1">
        <v>-1766577.5632</v>
      </c>
    </row>
    <row r="12" spans="1:3" x14ac:dyDescent="0.25">
      <c r="A12" t="s">
        <v>14</v>
      </c>
      <c r="B12" s="1">
        <v>-1531594.9456</v>
      </c>
      <c r="C12" s="1">
        <v>-1639930.3097000001</v>
      </c>
    </row>
    <row r="13" spans="1:3" x14ac:dyDescent="0.25">
      <c r="A13" t="s">
        <v>15</v>
      </c>
      <c r="B13" s="1">
        <v>-1110162.4254999999</v>
      </c>
      <c r="C13" s="1">
        <v>-1256147.3659000001</v>
      </c>
    </row>
    <row r="14" spans="1:3" x14ac:dyDescent="0.25">
      <c r="A14" t="s">
        <v>16</v>
      </c>
      <c r="B14" s="1">
        <v>-1534307.2601000001</v>
      </c>
      <c r="C14" s="1">
        <v>-1663980.8337999999</v>
      </c>
    </row>
    <row r="15" spans="1:3" x14ac:dyDescent="0.25">
      <c r="A15" t="s">
        <v>17</v>
      </c>
      <c r="B15" s="1">
        <v>-1853115.7120999999</v>
      </c>
      <c r="C15" s="1">
        <v>-1957597.2115</v>
      </c>
    </row>
    <row r="16" spans="1:3" x14ac:dyDescent="0.25">
      <c r="A16" t="s">
        <v>18</v>
      </c>
      <c r="B16" s="1">
        <v>-1318366.4961999999</v>
      </c>
      <c r="C16" s="1">
        <v>-1414515.2971999999</v>
      </c>
    </row>
    <row r="17" spans="1:3" x14ac:dyDescent="0.25">
      <c r="A17" t="s">
        <v>19</v>
      </c>
      <c r="B17" s="1">
        <v>-881317.57429999998</v>
      </c>
      <c r="C17" s="1">
        <v>-983360.98560000001</v>
      </c>
    </row>
    <row r="18" spans="1:3" x14ac:dyDescent="0.25">
      <c r="A18" t="s">
        <v>20</v>
      </c>
      <c r="B18" s="1">
        <v>-374738.54729999998</v>
      </c>
      <c r="C18" s="1">
        <v>-446289.50790000003</v>
      </c>
    </row>
    <row r="19" spans="1:3" x14ac:dyDescent="0.25">
      <c r="A19" s="2" t="s">
        <v>27</v>
      </c>
      <c r="B19" s="5">
        <f>SUM(B7:B18)</f>
        <v>-13458413.845999999</v>
      </c>
      <c r="C19" s="5">
        <f>SUM(C7:C18)</f>
        <v>-14503316.1985</v>
      </c>
    </row>
    <row r="20" spans="1:3" x14ac:dyDescent="0.25">
      <c r="A20" s="2"/>
      <c r="B20" s="5"/>
      <c r="C20" s="5"/>
    </row>
    <row r="21" spans="1:3" x14ac:dyDescent="0.25">
      <c r="A21" s="2" t="s">
        <v>28</v>
      </c>
    </row>
    <row r="22" spans="1:3" ht="30" x14ac:dyDescent="0.25">
      <c r="A22" s="2" t="s">
        <v>3</v>
      </c>
      <c r="B22" s="4" t="s">
        <v>0</v>
      </c>
      <c r="C22" s="4" t="s">
        <v>60</v>
      </c>
    </row>
    <row r="23" spans="1:3" x14ac:dyDescent="0.25">
      <c r="A23" t="s">
        <v>9</v>
      </c>
      <c r="B23" s="1">
        <v>0</v>
      </c>
      <c r="C23" s="1">
        <v>0</v>
      </c>
    </row>
    <row r="24" spans="1:3" x14ac:dyDescent="0.25">
      <c r="A24" t="s">
        <v>10</v>
      </c>
      <c r="B24" s="1">
        <v>0</v>
      </c>
      <c r="C24" s="1">
        <v>0</v>
      </c>
    </row>
    <row r="25" spans="1:3" x14ac:dyDescent="0.25">
      <c r="A25" t="s">
        <v>11</v>
      </c>
      <c r="B25" s="1">
        <v>0</v>
      </c>
      <c r="C25" s="1">
        <v>0</v>
      </c>
    </row>
    <row r="26" spans="1:3" x14ac:dyDescent="0.25">
      <c r="A26" t="s">
        <v>12</v>
      </c>
      <c r="B26" s="1">
        <v>0</v>
      </c>
      <c r="C26" s="1">
        <v>0</v>
      </c>
    </row>
    <row r="27" spans="1:3" x14ac:dyDescent="0.25">
      <c r="A27" t="s">
        <v>13</v>
      </c>
      <c r="B27" s="1">
        <v>0</v>
      </c>
      <c r="C27" s="1">
        <v>0</v>
      </c>
    </row>
    <row r="28" spans="1:3" x14ac:dyDescent="0.25">
      <c r="A28" t="s">
        <v>14</v>
      </c>
      <c r="B28" s="1">
        <v>0</v>
      </c>
      <c r="C28" s="1">
        <v>0</v>
      </c>
    </row>
    <row r="29" spans="1:3" x14ac:dyDescent="0.25">
      <c r="A29" t="s">
        <v>15</v>
      </c>
      <c r="B29" s="1">
        <v>-76.043800000000005</v>
      </c>
      <c r="C29" s="1">
        <v>-91.664000000000001</v>
      </c>
    </row>
    <row r="30" spans="1:3" x14ac:dyDescent="0.25">
      <c r="A30" t="s">
        <v>16</v>
      </c>
      <c r="B30" s="1">
        <v>-1904.6569</v>
      </c>
      <c r="C30" s="1">
        <v>-1999.0462</v>
      </c>
    </row>
    <row r="31" spans="1:3" x14ac:dyDescent="0.25">
      <c r="A31" t="s">
        <v>17</v>
      </c>
      <c r="B31" s="1">
        <v>-2035.5839000000001</v>
      </c>
      <c r="C31" s="1">
        <v>-2168.192</v>
      </c>
    </row>
    <row r="32" spans="1:3" x14ac:dyDescent="0.25">
      <c r="A32" t="s">
        <v>18</v>
      </c>
      <c r="B32" s="1">
        <v>-1295.9967999999999</v>
      </c>
      <c r="C32" s="1">
        <v>-1436.1183000000001</v>
      </c>
    </row>
    <row r="33" spans="1:3" x14ac:dyDescent="0.25">
      <c r="A33" t="s">
        <v>19</v>
      </c>
      <c r="B33" s="1">
        <v>-2079.2557000000002</v>
      </c>
      <c r="C33" s="1">
        <v>-2389.2696000000001</v>
      </c>
    </row>
    <row r="34" spans="1:3" x14ac:dyDescent="0.25">
      <c r="A34" t="s">
        <v>20</v>
      </c>
      <c r="B34" s="1">
        <v>-677.30589999999995</v>
      </c>
      <c r="C34" s="1">
        <v>-859.22789999999998</v>
      </c>
    </row>
    <row r="35" spans="1:3" x14ac:dyDescent="0.25">
      <c r="A35" s="2" t="s">
        <v>29</v>
      </c>
      <c r="B35" s="5">
        <f>SUM(B23:B34)</f>
        <v>-8068.8429999999998</v>
      </c>
      <c r="C35" s="5">
        <f>SUM(C23:C34)</f>
        <v>-8943.518</v>
      </c>
    </row>
    <row r="37" spans="1:3" x14ac:dyDescent="0.25">
      <c r="A37" s="2" t="s">
        <v>30</v>
      </c>
      <c r="B37" s="5">
        <f>B19+B35</f>
        <v>-13466482.688999999</v>
      </c>
      <c r="C37" s="5">
        <f>C19+C35</f>
        <v>-14512259.716499999</v>
      </c>
    </row>
  </sheetData>
  <phoneticPr fontId="18" type="noConversion"/>
  <pageMargins left="0.7" right="0.7" top="0.75" bottom="0.75" header="0.3" footer="0.3"/>
  <pageSetup paperSize="5" fitToHeight="0" orientation="landscape" verticalDpi="0" r:id="rId1"/>
  <headerFooter scaleWithDoc="0">
    <oddFooter>&amp;L&amp;A&amp;RPage &amp;P of &amp;N</oddFooter>
  </headerFooter>
  <rowBreaks count="1" manualBreakCount="1">
    <brk id="2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D9E5D-F456-4F23-8CE3-BD86F67A36FC}">
  <sheetPr>
    <pageSetUpPr fitToPage="1"/>
  </sheetPr>
  <dimension ref="A1:G40"/>
  <sheetViews>
    <sheetView showGridLines="0" zoomScaleNormal="100" zoomScaleSheetLayoutView="100" workbookViewId="0"/>
  </sheetViews>
  <sheetFormatPr defaultRowHeight="15" x14ac:dyDescent="0.25"/>
  <cols>
    <col min="1" max="1" width="26.42578125" customWidth="1"/>
    <col min="2" max="2" width="12.28515625" bestFit="1" customWidth="1"/>
    <col min="3" max="3" width="13.85546875" bestFit="1" customWidth="1"/>
    <col min="5" max="5" width="11.140625" customWidth="1"/>
    <col min="6" max="6" width="12.28515625" bestFit="1" customWidth="1"/>
    <col min="7" max="7" width="13.85546875" bestFit="1" customWidth="1"/>
  </cols>
  <sheetData>
    <row r="1" spans="1:7" x14ac:dyDescent="0.25">
      <c r="A1" s="2" t="str">
        <f>Summary!A1</f>
        <v xml:space="preserve">Appendix 8.1 </v>
      </c>
    </row>
    <row r="2" spans="1:7" x14ac:dyDescent="0.25">
      <c r="A2" s="18" t="str">
        <f>Summary!A2</f>
        <v>Value 2021 Net Export kWhs at ECRs</v>
      </c>
    </row>
    <row r="3" spans="1:7" ht="5.0999999999999996" customHeight="1" x14ac:dyDescent="0.25">
      <c r="A3" s="2"/>
    </row>
    <row r="4" spans="1:7" x14ac:dyDescent="0.25">
      <c r="A4" s="2" t="s">
        <v>61</v>
      </c>
    </row>
    <row r="5" spans="1:7" x14ac:dyDescent="0.25">
      <c r="A5" s="2" t="s">
        <v>26</v>
      </c>
    </row>
    <row r="6" spans="1:7" x14ac:dyDescent="0.25">
      <c r="A6" s="2"/>
    </row>
    <row r="7" spans="1:7" x14ac:dyDescent="0.25">
      <c r="A7" s="22" t="s">
        <v>31</v>
      </c>
      <c r="B7" s="22"/>
      <c r="C7" s="22"/>
      <c r="E7" s="22" t="s">
        <v>32</v>
      </c>
      <c r="F7" s="22"/>
      <c r="G7" s="22"/>
    </row>
    <row r="8" spans="1:7" ht="30" x14ac:dyDescent="0.25">
      <c r="A8" s="2" t="s">
        <v>3</v>
      </c>
      <c r="B8" s="4" t="s">
        <v>0</v>
      </c>
      <c r="C8" s="4" t="s">
        <v>60</v>
      </c>
      <c r="E8" s="2" t="s">
        <v>3</v>
      </c>
      <c r="F8" s="4" t="s">
        <v>0</v>
      </c>
      <c r="G8" s="4" t="s">
        <v>60</v>
      </c>
    </row>
    <row r="9" spans="1:7" x14ac:dyDescent="0.25">
      <c r="A9" t="s">
        <v>9</v>
      </c>
      <c r="B9" s="1"/>
      <c r="C9" s="1"/>
      <c r="E9" t="s">
        <v>9</v>
      </c>
      <c r="F9" s="1">
        <v>-240054.3602</v>
      </c>
      <c r="G9" s="1">
        <v>-279867.38640000002</v>
      </c>
    </row>
    <row r="10" spans="1:7" x14ac:dyDescent="0.25">
      <c r="A10" t="s">
        <v>10</v>
      </c>
      <c r="B10" s="1"/>
      <c r="C10" s="1"/>
      <c r="E10" t="s">
        <v>10</v>
      </c>
      <c r="F10" s="1">
        <v>-376909.0355</v>
      </c>
      <c r="G10" s="1">
        <v>-425235.50410000002</v>
      </c>
    </row>
    <row r="11" spans="1:7" x14ac:dyDescent="0.25">
      <c r="A11" t="s">
        <v>11</v>
      </c>
      <c r="B11" s="1"/>
      <c r="C11" s="1"/>
      <c r="E11" t="s">
        <v>11</v>
      </c>
      <c r="F11" s="1">
        <v>-1076721.0706</v>
      </c>
      <c r="G11" s="1">
        <v>-1146119.118</v>
      </c>
    </row>
    <row r="12" spans="1:7" x14ac:dyDescent="0.25">
      <c r="A12" t="s">
        <v>12</v>
      </c>
      <c r="B12" s="1"/>
      <c r="C12" s="1"/>
      <c r="E12" t="s">
        <v>12</v>
      </c>
      <c r="F12" s="1">
        <v>-1456666.1325000001</v>
      </c>
      <c r="G12" s="1">
        <v>-1523695.1151999999</v>
      </c>
    </row>
    <row r="13" spans="1:7" x14ac:dyDescent="0.25">
      <c r="A13" t="s">
        <v>13</v>
      </c>
      <c r="B13" s="1"/>
      <c r="C13" s="1"/>
      <c r="E13" t="s">
        <v>13</v>
      </c>
      <c r="F13" s="1">
        <v>-1704460.2860999999</v>
      </c>
      <c r="G13" s="1">
        <v>-1766577.5632</v>
      </c>
    </row>
    <row r="14" spans="1:7" x14ac:dyDescent="0.25">
      <c r="A14" t="s">
        <v>14</v>
      </c>
      <c r="B14" s="1">
        <v>-164070.42189999999</v>
      </c>
      <c r="C14" s="1">
        <v>-187155.5717</v>
      </c>
      <c r="E14" t="s">
        <v>14</v>
      </c>
      <c r="F14" s="1">
        <v>-1367524.5237</v>
      </c>
      <c r="G14" s="1">
        <v>-1452774.7379999999</v>
      </c>
    </row>
    <row r="15" spans="1:7" x14ac:dyDescent="0.25">
      <c r="A15" t="s">
        <v>15</v>
      </c>
      <c r="B15" s="1">
        <v>-212455.9455</v>
      </c>
      <c r="C15" s="1">
        <v>-258927.5275</v>
      </c>
      <c r="E15" t="s">
        <v>15</v>
      </c>
      <c r="F15" s="1">
        <v>-897706.48</v>
      </c>
      <c r="G15" s="1">
        <v>-997219.83840000001</v>
      </c>
    </row>
    <row r="16" spans="1:7" x14ac:dyDescent="0.25">
      <c r="A16" t="s">
        <v>16</v>
      </c>
      <c r="B16" s="1">
        <v>-338870.62040000001</v>
      </c>
      <c r="C16" s="1">
        <v>-387842.42700000003</v>
      </c>
      <c r="E16" t="s">
        <v>16</v>
      </c>
      <c r="F16" s="1">
        <v>-1195436.6396999999</v>
      </c>
      <c r="G16" s="1">
        <v>-1276138.4068</v>
      </c>
    </row>
    <row r="17" spans="1:7" x14ac:dyDescent="0.25">
      <c r="A17" t="s">
        <v>17</v>
      </c>
      <c r="B17" s="1">
        <v>-174336.05979999999</v>
      </c>
      <c r="C17" s="1">
        <v>-195250.28140000001</v>
      </c>
      <c r="E17" t="s">
        <v>17</v>
      </c>
      <c r="F17" s="1">
        <v>-1678779.6523</v>
      </c>
      <c r="G17" s="1">
        <v>-1762346.9301</v>
      </c>
    </row>
    <row r="18" spans="1:7" x14ac:dyDescent="0.25">
      <c r="A18" t="s">
        <v>18</v>
      </c>
      <c r="B18" s="1"/>
      <c r="C18" s="1"/>
      <c r="E18" t="s">
        <v>18</v>
      </c>
      <c r="F18" s="1">
        <v>-1318366.4961999999</v>
      </c>
      <c r="G18" s="1">
        <v>-1414515.2971999999</v>
      </c>
    </row>
    <row r="19" spans="1:7" x14ac:dyDescent="0.25">
      <c r="A19" t="s">
        <v>19</v>
      </c>
      <c r="B19" s="1"/>
      <c r="C19" s="1"/>
      <c r="E19" t="s">
        <v>19</v>
      </c>
      <c r="F19" s="1">
        <v>-881317.57429999998</v>
      </c>
      <c r="G19" s="1">
        <v>-983360.98560000001</v>
      </c>
    </row>
    <row r="20" spans="1:7" x14ac:dyDescent="0.25">
      <c r="A20" t="s">
        <v>20</v>
      </c>
      <c r="B20" s="1"/>
      <c r="C20" s="1"/>
      <c r="E20" t="s">
        <v>20</v>
      </c>
      <c r="F20" s="1">
        <v>-374738.54729999998</v>
      </c>
      <c r="G20" s="1">
        <v>-446289.50790000003</v>
      </c>
    </row>
    <row r="21" spans="1:7" x14ac:dyDescent="0.25">
      <c r="A21" s="2" t="s">
        <v>27</v>
      </c>
      <c r="B21" s="5">
        <f>SUM(B9:B20)</f>
        <v>-889733.04759999993</v>
      </c>
      <c r="C21" s="5">
        <f>SUM(C9:C20)</f>
        <v>-1029175.8075999999</v>
      </c>
      <c r="D21" s="2"/>
      <c r="E21" s="2"/>
      <c r="F21" s="5">
        <f>SUM(F9:F20)</f>
        <v>-12568680.798399998</v>
      </c>
      <c r="G21" s="5">
        <f>SUM(G9:G20)</f>
        <v>-13474140.390899999</v>
      </c>
    </row>
    <row r="22" spans="1:7" x14ac:dyDescent="0.25">
      <c r="A22" s="2"/>
      <c r="B22" s="5"/>
      <c r="C22" s="5"/>
      <c r="D22" s="2"/>
      <c r="E22" s="2"/>
      <c r="F22" s="2"/>
      <c r="G22" s="2"/>
    </row>
    <row r="23" spans="1:7" x14ac:dyDescent="0.25">
      <c r="A23" s="2" t="s">
        <v>28</v>
      </c>
    </row>
    <row r="24" spans="1:7" x14ac:dyDescent="0.25">
      <c r="A24" s="22" t="s">
        <v>31</v>
      </c>
      <c r="B24" s="22"/>
      <c r="C24" s="22"/>
      <c r="E24" s="22" t="s">
        <v>32</v>
      </c>
      <c r="F24" s="22"/>
      <c r="G24" s="22"/>
    </row>
    <row r="25" spans="1:7" ht="30" x14ac:dyDescent="0.25">
      <c r="A25" s="2" t="s">
        <v>3</v>
      </c>
      <c r="B25" s="4" t="s">
        <v>0</v>
      </c>
      <c r="C25" s="4" t="s">
        <v>60</v>
      </c>
      <c r="E25" s="2" t="s">
        <v>3</v>
      </c>
      <c r="F25" s="4" t="s">
        <v>0</v>
      </c>
      <c r="G25" s="4" t="s">
        <v>60</v>
      </c>
    </row>
    <row r="26" spans="1:7" x14ac:dyDescent="0.25">
      <c r="A26" t="s">
        <v>9</v>
      </c>
      <c r="B26" s="1"/>
      <c r="C26" s="1"/>
      <c r="E26" t="s">
        <v>9</v>
      </c>
      <c r="F26" s="1"/>
      <c r="G26" s="1"/>
    </row>
    <row r="27" spans="1:7" x14ac:dyDescent="0.25">
      <c r="A27" t="s">
        <v>10</v>
      </c>
      <c r="B27" s="1"/>
      <c r="C27" s="1"/>
      <c r="E27" t="s">
        <v>10</v>
      </c>
      <c r="F27" s="1"/>
      <c r="G27" s="1"/>
    </row>
    <row r="28" spans="1:7" x14ac:dyDescent="0.25">
      <c r="A28" t="s">
        <v>11</v>
      </c>
      <c r="B28" s="1"/>
      <c r="C28" s="1"/>
      <c r="E28" t="s">
        <v>11</v>
      </c>
      <c r="F28" s="1"/>
      <c r="G28" s="1"/>
    </row>
    <row r="29" spans="1:7" x14ac:dyDescent="0.25">
      <c r="A29" t="s">
        <v>12</v>
      </c>
      <c r="B29" s="1"/>
      <c r="C29" s="1"/>
      <c r="E29" t="s">
        <v>12</v>
      </c>
      <c r="F29" s="1"/>
      <c r="G29" s="1"/>
    </row>
    <row r="30" spans="1:7" x14ac:dyDescent="0.25">
      <c r="A30" t="s">
        <v>13</v>
      </c>
      <c r="B30" s="1"/>
      <c r="C30" s="1"/>
      <c r="E30" t="s">
        <v>13</v>
      </c>
      <c r="F30" s="1"/>
      <c r="G30" s="1"/>
    </row>
    <row r="31" spans="1:7" x14ac:dyDescent="0.25">
      <c r="A31" t="s">
        <v>14</v>
      </c>
      <c r="B31" s="1"/>
      <c r="C31" s="1"/>
      <c r="E31" t="s">
        <v>14</v>
      </c>
      <c r="F31" s="1"/>
      <c r="G31" s="1"/>
    </row>
    <row r="32" spans="1:7" x14ac:dyDescent="0.25">
      <c r="A32" t="s">
        <v>15</v>
      </c>
      <c r="B32" s="1">
        <v>-7.2255000000000003</v>
      </c>
      <c r="C32" s="1">
        <v>-13.311999999999999</v>
      </c>
      <c r="E32" t="s">
        <v>15</v>
      </c>
      <c r="F32" s="1">
        <v>-68.818299999999994</v>
      </c>
      <c r="G32" s="1">
        <v>-78.352000000000004</v>
      </c>
    </row>
    <row r="33" spans="1:7" x14ac:dyDescent="0.25">
      <c r="A33" t="s">
        <v>16</v>
      </c>
      <c r="B33" s="1">
        <v>-508.76420000000002</v>
      </c>
      <c r="C33" s="1">
        <v>-543.9008</v>
      </c>
      <c r="E33" t="s">
        <v>16</v>
      </c>
      <c r="F33" s="1">
        <v>-1395.8927000000001</v>
      </c>
      <c r="G33" s="1">
        <v>-1455.1454000000001</v>
      </c>
    </row>
    <row r="34" spans="1:7" x14ac:dyDescent="0.25">
      <c r="A34" t="s">
        <v>17</v>
      </c>
      <c r="B34" s="1">
        <v>-240.768</v>
      </c>
      <c r="C34" s="1">
        <v>-265.98399999999998</v>
      </c>
      <c r="E34" t="s">
        <v>17</v>
      </c>
      <c r="F34" s="1">
        <v>-1794.8159000000001</v>
      </c>
      <c r="G34" s="1">
        <v>-1902.2080000000001</v>
      </c>
    </row>
    <row r="35" spans="1:7" x14ac:dyDescent="0.25">
      <c r="A35" t="s">
        <v>18</v>
      </c>
      <c r="B35" s="1"/>
      <c r="C35" s="1"/>
      <c r="E35" t="s">
        <v>18</v>
      </c>
      <c r="F35" s="1">
        <v>-1295.9967999999999</v>
      </c>
      <c r="G35" s="1">
        <v>-1436.1183000000001</v>
      </c>
    </row>
    <row r="36" spans="1:7" x14ac:dyDescent="0.25">
      <c r="A36" t="s">
        <v>19</v>
      </c>
      <c r="B36" s="1"/>
      <c r="C36" s="1"/>
      <c r="E36" t="s">
        <v>19</v>
      </c>
      <c r="F36" s="1">
        <v>-2079.2557000000002</v>
      </c>
      <c r="G36" s="1">
        <v>-2389.2696000000001</v>
      </c>
    </row>
    <row r="37" spans="1:7" x14ac:dyDescent="0.25">
      <c r="A37" t="s">
        <v>20</v>
      </c>
      <c r="B37" s="1"/>
      <c r="C37" s="1"/>
      <c r="E37" t="s">
        <v>20</v>
      </c>
      <c r="F37" s="1">
        <v>-677.30589999999995</v>
      </c>
      <c r="G37" s="1">
        <v>-859.22789999999998</v>
      </c>
    </row>
    <row r="38" spans="1:7" x14ac:dyDescent="0.25">
      <c r="A38" s="2" t="s">
        <v>29</v>
      </c>
      <c r="B38" s="5">
        <f>SUM(B26:B37)</f>
        <v>-756.7577</v>
      </c>
      <c r="C38" s="5">
        <f>SUM(C26:C37)</f>
        <v>-823.19679999999994</v>
      </c>
      <c r="F38" s="5">
        <f>SUM(F26:F37)</f>
        <v>-7312.0852999999997</v>
      </c>
      <c r="G38" s="5">
        <f>SUM(G26:G37)</f>
        <v>-8120.3212000000003</v>
      </c>
    </row>
    <row r="39" spans="1:7" x14ac:dyDescent="0.25">
      <c r="B39" s="9"/>
      <c r="C39" s="9"/>
      <c r="G39" s="10"/>
    </row>
    <row r="40" spans="1:7" x14ac:dyDescent="0.25">
      <c r="A40" s="2" t="s">
        <v>30</v>
      </c>
      <c r="B40" s="5">
        <f>B21+B38</f>
        <v>-890489.80529999989</v>
      </c>
      <c r="C40" s="5">
        <f>C21+C38</f>
        <v>-1029999.0044</v>
      </c>
      <c r="F40" s="5">
        <f>F21+F38</f>
        <v>-12575992.883699998</v>
      </c>
      <c r="G40" s="5">
        <f>G21+G38</f>
        <v>-13482260.712099999</v>
      </c>
    </row>
  </sheetData>
  <mergeCells count="4">
    <mergeCell ref="A7:C7"/>
    <mergeCell ref="E7:G7"/>
    <mergeCell ref="A24:C24"/>
    <mergeCell ref="E24:G24"/>
  </mergeCells>
  <pageMargins left="0.7" right="0.7" top="0.75" bottom="0.75" header="0.3" footer="0.3"/>
  <pageSetup paperSize="5" fitToHeight="0" orientation="landscape" verticalDpi="0" r:id="rId1"/>
  <headerFooter scaleWithDoc="0">
    <oddFooter>&amp;L&amp;A&amp;RPage &amp;P of &amp;N</oddFooter>
  </headerFooter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676AE-01BD-440F-885D-FF86B192FBB6}">
  <sheetPr>
    <pageSetUpPr fitToPage="1"/>
  </sheetPr>
  <dimension ref="A1:C25"/>
  <sheetViews>
    <sheetView showGridLines="0" workbookViewId="0"/>
  </sheetViews>
  <sheetFormatPr defaultRowHeight="15" x14ac:dyDescent="0.25"/>
  <cols>
    <col min="1" max="1" width="16.28515625" customWidth="1"/>
    <col min="2" max="2" width="10.7109375" bestFit="1" customWidth="1"/>
    <col min="3" max="3" width="14.7109375" customWidth="1"/>
  </cols>
  <sheetData>
    <row r="1" spans="1:3" x14ac:dyDescent="0.25">
      <c r="A1" s="2" t="str">
        <f>Summary!A1</f>
        <v xml:space="preserve">Appendix 8.1 </v>
      </c>
    </row>
    <row r="2" spans="1:3" x14ac:dyDescent="0.25">
      <c r="A2" s="18" t="str">
        <f>Summary!A2</f>
        <v>Value 2021 Net Export kWhs at ECRs</v>
      </c>
    </row>
    <row r="3" spans="1:3" ht="5.0999999999999996" customHeight="1" x14ac:dyDescent="0.25">
      <c r="A3" s="2"/>
    </row>
    <row r="4" spans="1:3" x14ac:dyDescent="0.25">
      <c r="A4" s="2" t="s">
        <v>62</v>
      </c>
    </row>
    <row r="5" spans="1:3" x14ac:dyDescent="0.25">
      <c r="A5" s="2" t="s">
        <v>33</v>
      </c>
    </row>
    <row r="6" spans="1:3" x14ac:dyDescent="0.25">
      <c r="A6" s="2"/>
    </row>
    <row r="7" spans="1:3" ht="30" x14ac:dyDescent="0.25">
      <c r="A7" s="2" t="s">
        <v>3</v>
      </c>
      <c r="B7" s="4" t="s">
        <v>0</v>
      </c>
      <c r="C7" s="4" t="s">
        <v>60</v>
      </c>
    </row>
    <row r="8" spans="1:3" x14ac:dyDescent="0.25">
      <c r="A8">
        <v>1</v>
      </c>
      <c r="B8" s="1">
        <v>-845.12</v>
      </c>
      <c r="C8" s="1">
        <v>-878.33600000000001</v>
      </c>
    </row>
    <row r="9" spans="1:3" x14ac:dyDescent="0.25">
      <c r="A9">
        <v>2</v>
      </c>
      <c r="B9" s="1">
        <v>-1426.432</v>
      </c>
      <c r="C9" s="1">
        <v>-1516.5918999999999</v>
      </c>
    </row>
    <row r="10" spans="1:3" x14ac:dyDescent="0.25">
      <c r="A10">
        <v>3</v>
      </c>
      <c r="B10" s="1">
        <v>-3307.44</v>
      </c>
      <c r="C10" s="1">
        <v>-3423.6880000000001</v>
      </c>
    </row>
    <row r="11" spans="1:3" x14ac:dyDescent="0.25">
      <c r="A11">
        <v>4</v>
      </c>
      <c r="B11" s="1">
        <v>-4264.5119999999997</v>
      </c>
      <c r="C11" s="1">
        <v>-4365.8239999999996</v>
      </c>
    </row>
    <row r="12" spans="1:3" x14ac:dyDescent="0.25">
      <c r="A12">
        <v>5</v>
      </c>
      <c r="B12" s="1">
        <v>-4780.4423999999999</v>
      </c>
      <c r="C12" s="1">
        <v>-4857.8873000000003</v>
      </c>
    </row>
    <row r="13" spans="1:3" x14ac:dyDescent="0.25">
      <c r="A13">
        <v>6</v>
      </c>
      <c r="B13" s="1">
        <v>-5673.6940000000004</v>
      </c>
      <c r="C13" s="1">
        <v>-5793.0698000000002</v>
      </c>
    </row>
    <row r="14" spans="1:3" x14ac:dyDescent="0.25">
      <c r="A14">
        <v>7</v>
      </c>
      <c r="B14" s="1">
        <v>-4087.0304999999998</v>
      </c>
      <c r="C14" s="1">
        <v>-4251.0472</v>
      </c>
    </row>
    <row r="15" spans="1:3" x14ac:dyDescent="0.25">
      <c r="A15">
        <v>8</v>
      </c>
      <c r="B15" s="1">
        <v>-5586.0681999999997</v>
      </c>
      <c r="C15" s="1">
        <v>-5758.7822999999999</v>
      </c>
    </row>
    <row r="16" spans="1:3" x14ac:dyDescent="0.25">
      <c r="A16">
        <v>9</v>
      </c>
      <c r="B16" s="1">
        <v>-6515.8945000000003</v>
      </c>
      <c r="C16" s="1">
        <v>-6678.6238000000003</v>
      </c>
    </row>
    <row r="17" spans="1:3" x14ac:dyDescent="0.25">
      <c r="A17">
        <v>10</v>
      </c>
      <c r="B17" s="1">
        <v>-5256.6904000000004</v>
      </c>
      <c r="C17" s="1">
        <v>-5395.6998000000003</v>
      </c>
    </row>
    <row r="18" spans="1:3" x14ac:dyDescent="0.25">
      <c r="A18">
        <v>11</v>
      </c>
      <c r="B18" s="1">
        <v>-4611.4750999999997</v>
      </c>
      <c r="C18" s="1">
        <v>-4774.0276000000003</v>
      </c>
    </row>
    <row r="19" spans="1:3" x14ac:dyDescent="0.25">
      <c r="A19">
        <v>12</v>
      </c>
      <c r="B19" s="1">
        <v>-2121.9074999999998</v>
      </c>
      <c r="C19" s="1">
        <v>-2249.92</v>
      </c>
    </row>
    <row r="20" spans="1:3" x14ac:dyDescent="0.25">
      <c r="A20" s="2" t="s">
        <v>34</v>
      </c>
      <c r="B20" s="5">
        <f>SUM(B8:B19)</f>
        <v>-48476.706600000005</v>
      </c>
      <c r="C20" s="5">
        <f>SUM(C8:C19)</f>
        <v>-49943.4977</v>
      </c>
    </row>
    <row r="22" spans="1:3" x14ac:dyDescent="0.25">
      <c r="A22" s="2" t="s">
        <v>35</v>
      </c>
    </row>
    <row r="23" spans="1:3" x14ac:dyDescent="0.25">
      <c r="A23" t="s">
        <v>36</v>
      </c>
    </row>
    <row r="25" spans="1:3" x14ac:dyDescent="0.25">
      <c r="A25" s="2" t="s">
        <v>37</v>
      </c>
      <c r="B25" s="5">
        <f>B20</f>
        <v>-48476.706600000005</v>
      </c>
      <c r="C25" s="5">
        <f>C20</f>
        <v>-49943.4977</v>
      </c>
    </row>
  </sheetData>
  <pageMargins left="0.7" right="0.7" top="0.75" bottom="0.75" header="0.3" footer="0.3"/>
  <pageSetup paperSize="5" fitToHeight="0" orientation="landscape" verticalDpi="0" r:id="rId1"/>
  <headerFooter scaleWithDoc="0">
    <oddFooter>&amp;L&amp;A&amp;RPage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60246-7EB3-48EC-B510-F2AFF1A30CA7}">
  <sheetPr>
    <pageSetUpPr fitToPage="1"/>
  </sheetPr>
  <dimension ref="A1:G40"/>
  <sheetViews>
    <sheetView showGridLines="0" workbookViewId="0"/>
  </sheetViews>
  <sheetFormatPr defaultRowHeight="15" x14ac:dyDescent="0.25"/>
  <cols>
    <col min="1" max="1" width="16.7109375" customWidth="1"/>
    <col min="2" max="2" width="9.7109375" bestFit="1" customWidth="1"/>
    <col min="3" max="3" width="13.85546875" bestFit="1" customWidth="1"/>
    <col min="5" max="5" width="11.140625" customWidth="1"/>
    <col min="6" max="6" width="11.28515625" bestFit="1" customWidth="1"/>
    <col min="7" max="7" width="13.85546875" bestFit="1" customWidth="1"/>
  </cols>
  <sheetData>
    <row r="1" spans="1:7" x14ac:dyDescent="0.25">
      <c r="A1" s="2" t="str">
        <f>Summary!A1</f>
        <v xml:space="preserve">Appendix 8.1 </v>
      </c>
    </row>
    <row r="2" spans="1:7" x14ac:dyDescent="0.25">
      <c r="A2" s="18" t="str">
        <f>Summary!A2</f>
        <v>Value 2021 Net Export kWhs at ECRs</v>
      </c>
    </row>
    <row r="3" spans="1:7" ht="5.0999999999999996" customHeight="1" x14ac:dyDescent="0.25">
      <c r="A3" s="2"/>
    </row>
    <row r="4" spans="1:7" x14ac:dyDescent="0.25">
      <c r="A4" s="2" t="s">
        <v>63</v>
      </c>
    </row>
    <row r="5" spans="1:7" x14ac:dyDescent="0.25">
      <c r="A5" s="2" t="s">
        <v>33</v>
      </c>
    </row>
    <row r="6" spans="1:7" x14ac:dyDescent="0.25">
      <c r="A6" s="2"/>
    </row>
    <row r="7" spans="1:7" x14ac:dyDescent="0.25">
      <c r="A7" s="22" t="s">
        <v>31</v>
      </c>
      <c r="B7" s="22"/>
      <c r="C7" s="22"/>
      <c r="E7" s="22" t="s">
        <v>32</v>
      </c>
      <c r="F7" s="22"/>
      <c r="G7" s="22"/>
    </row>
    <row r="8" spans="1:7" ht="45" x14ac:dyDescent="0.25">
      <c r="A8" s="2" t="s">
        <v>3</v>
      </c>
      <c r="B8" s="4" t="s">
        <v>0</v>
      </c>
      <c r="C8" s="4" t="s">
        <v>60</v>
      </c>
      <c r="E8" s="2" t="s">
        <v>3</v>
      </c>
      <c r="F8" s="4" t="s">
        <v>0</v>
      </c>
      <c r="G8" s="4" t="s">
        <v>60</v>
      </c>
    </row>
    <row r="9" spans="1:7" x14ac:dyDescent="0.25">
      <c r="A9" t="s">
        <v>9</v>
      </c>
      <c r="B9" s="1"/>
      <c r="C9" s="1"/>
      <c r="E9" t="s">
        <v>9</v>
      </c>
      <c r="F9" s="1">
        <v>-845.12</v>
      </c>
      <c r="G9" s="1">
        <v>-878.33600000000001</v>
      </c>
    </row>
    <row r="10" spans="1:7" x14ac:dyDescent="0.25">
      <c r="A10" t="s">
        <v>10</v>
      </c>
      <c r="B10" s="1"/>
      <c r="C10" s="1"/>
      <c r="E10" t="s">
        <v>10</v>
      </c>
      <c r="F10" s="1">
        <v>-1426.432</v>
      </c>
      <c r="G10" s="1">
        <v>-1516.5918999999999</v>
      </c>
    </row>
    <row r="11" spans="1:7" x14ac:dyDescent="0.25">
      <c r="A11" t="s">
        <v>11</v>
      </c>
      <c r="B11" s="1"/>
      <c r="C11" s="1"/>
      <c r="E11" t="s">
        <v>11</v>
      </c>
      <c r="F11" s="1">
        <v>-3307.44</v>
      </c>
      <c r="G11" s="1">
        <v>-3423.6880000000001</v>
      </c>
    </row>
    <row r="12" spans="1:7" x14ac:dyDescent="0.25">
      <c r="A12" t="s">
        <v>12</v>
      </c>
      <c r="B12" s="1"/>
      <c r="C12" s="1"/>
      <c r="E12" t="s">
        <v>12</v>
      </c>
      <c r="F12" s="1">
        <v>-4264.5119999999997</v>
      </c>
      <c r="G12" s="1">
        <v>-4365.8239999999996</v>
      </c>
    </row>
    <row r="13" spans="1:7" x14ac:dyDescent="0.25">
      <c r="A13" t="s">
        <v>13</v>
      </c>
      <c r="B13" s="1"/>
      <c r="C13" s="1"/>
      <c r="E13" t="s">
        <v>13</v>
      </c>
      <c r="F13" s="1">
        <v>-4780.4423999999999</v>
      </c>
      <c r="G13" s="1">
        <v>-4857.8873000000003</v>
      </c>
    </row>
    <row r="14" spans="1:7" x14ac:dyDescent="0.25">
      <c r="A14" t="s">
        <v>14</v>
      </c>
      <c r="B14" s="1">
        <v>-785.30259999999998</v>
      </c>
      <c r="C14" s="1">
        <v>-814.98260000000005</v>
      </c>
      <c r="E14" t="s">
        <v>14</v>
      </c>
      <c r="F14" s="1">
        <v>-4888.3914000000004</v>
      </c>
      <c r="G14" s="1">
        <v>-4978.0871999999999</v>
      </c>
    </row>
    <row r="15" spans="1:7" x14ac:dyDescent="0.25">
      <c r="A15" t="s">
        <v>15</v>
      </c>
      <c r="B15" s="1">
        <v>-1045.8001999999999</v>
      </c>
      <c r="C15" s="1">
        <v>-1105.1190999999999</v>
      </c>
      <c r="E15" t="s">
        <v>15</v>
      </c>
      <c r="F15" s="1">
        <v>-3041.2303000000002</v>
      </c>
      <c r="G15" s="1">
        <v>-3145.9281000000001</v>
      </c>
    </row>
    <row r="16" spans="1:7" x14ac:dyDescent="0.25">
      <c r="A16" t="s">
        <v>16</v>
      </c>
      <c r="B16" s="1">
        <v>-1447.9349999999999</v>
      </c>
      <c r="C16" s="1">
        <v>-1522.8847000000001</v>
      </c>
      <c r="E16" t="s">
        <v>16</v>
      </c>
      <c r="F16" s="1">
        <v>-4138.1332000000002</v>
      </c>
      <c r="G16" s="1">
        <v>-4235.8976000000002</v>
      </c>
    </row>
    <row r="17" spans="1:7" x14ac:dyDescent="0.25">
      <c r="A17" t="s">
        <v>17</v>
      </c>
      <c r="B17" s="1">
        <v>-711.99059999999997</v>
      </c>
      <c r="C17" s="1">
        <v>-749.05600000000004</v>
      </c>
      <c r="E17" t="s">
        <v>17</v>
      </c>
      <c r="F17" s="1">
        <v>-5803.9039000000002</v>
      </c>
      <c r="G17" s="1">
        <v>-5929.5677999999998</v>
      </c>
    </row>
    <row r="18" spans="1:7" x14ac:dyDescent="0.25">
      <c r="A18" t="s">
        <v>18</v>
      </c>
      <c r="B18" s="1"/>
      <c r="C18" s="1"/>
      <c r="E18" t="s">
        <v>18</v>
      </c>
      <c r="F18" s="1">
        <v>-5256.6904000000004</v>
      </c>
      <c r="G18" s="1">
        <v>-5395.6998000000003</v>
      </c>
    </row>
    <row r="19" spans="1:7" x14ac:dyDescent="0.25">
      <c r="A19" t="s">
        <v>19</v>
      </c>
      <c r="B19" s="1"/>
      <c r="C19" s="1"/>
      <c r="E19" t="s">
        <v>19</v>
      </c>
      <c r="F19" s="1">
        <v>-4611.4750999999997</v>
      </c>
      <c r="G19" s="1">
        <v>-4774.0276000000003</v>
      </c>
    </row>
    <row r="20" spans="1:7" x14ac:dyDescent="0.25">
      <c r="A20" t="s">
        <v>20</v>
      </c>
      <c r="B20" s="1"/>
      <c r="C20" s="1"/>
      <c r="E20" t="s">
        <v>20</v>
      </c>
      <c r="F20" s="1">
        <v>-2121.9074999999998</v>
      </c>
      <c r="G20" s="1">
        <v>-2249.92</v>
      </c>
    </row>
    <row r="21" spans="1:7" x14ac:dyDescent="0.25">
      <c r="A21" s="2" t="s">
        <v>34</v>
      </c>
      <c r="B21" s="5">
        <f>SUM(B9:B20)</f>
        <v>-3991.0284000000001</v>
      </c>
      <c r="C21" s="5">
        <f>SUM(C9:C20)</f>
        <v>-4192.0424000000003</v>
      </c>
      <c r="F21" s="5">
        <f>SUM(F9:F20)</f>
        <v>-44485.678200000009</v>
      </c>
      <c r="G21" s="5">
        <f>SUM(G9:G20)</f>
        <v>-45751.455300000001</v>
      </c>
    </row>
    <row r="22" spans="1:7" x14ac:dyDescent="0.25">
      <c r="B22" s="9"/>
      <c r="C22" s="9"/>
    </row>
    <row r="23" spans="1:7" x14ac:dyDescent="0.25">
      <c r="A23" s="2" t="s">
        <v>35</v>
      </c>
    </row>
    <row r="24" spans="1:7" x14ac:dyDescent="0.25">
      <c r="A24" t="s">
        <v>36</v>
      </c>
    </row>
    <row r="25" spans="1:7" x14ac:dyDescent="0.25">
      <c r="F25" s="10"/>
    </row>
    <row r="26" spans="1:7" x14ac:dyDescent="0.25">
      <c r="A26" s="2" t="s">
        <v>37</v>
      </c>
      <c r="B26" s="5">
        <f>B21</f>
        <v>-3991.0284000000001</v>
      </c>
      <c r="C26" s="5">
        <f t="shared" ref="C26:G26" si="0">C21</f>
        <v>-4192.0424000000003</v>
      </c>
      <c r="D26" s="5"/>
      <c r="E26" s="5"/>
      <c r="F26" s="5">
        <f t="shared" si="0"/>
        <v>-44485.678200000009</v>
      </c>
      <c r="G26" s="5">
        <f t="shared" si="0"/>
        <v>-45751.455300000001</v>
      </c>
    </row>
    <row r="27" spans="1:7" x14ac:dyDescent="0.25">
      <c r="B27" s="5"/>
      <c r="C27" s="10"/>
      <c r="F27" s="10"/>
    </row>
    <row r="28" spans="1:7" x14ac:dyDescent="0.25">
      <c r="B28" s="10"/>
      <c r="C28" s="10"/>
      <c r="F28" s="10"/>
      <c r="G28" s="10"/>
    </row>
    <row r="29" spans="1:7" x14ac:dyDescent="0.25">
      <c r="B29" s="10"/>
      <c r="C29" s="10"/>
      <c r="F29" s="10"/>
      <c r="G29" s="10"/>
    </row>
    <row r="30" spans="1:7" x14ac:dyDescent="0.25">
      <c r="F30" s="10"/>
      <c r="G30" s="10"/>
    </row>
    <row r="31" spans="1:7" x14ac:dyDescent="0.25">
      <c r="C31" s="10"/>
      <c r="F31" s="10"/>
      <c r="G31" s="10"/>
    </row>
    <row r="32" spans="1:7" x14ac:dyDescent="0.25">
      <c r="B32" s="10"/>
      <c r="F32" s="10"/>
      <c r="G32" s="10"/>
    </row>
    <row r="33" spans="6:7" x14ac:dyDescent="0.25">
      <c r="F33" s="10"/>
      <c r="G33" s="10"/>
    </row>
    <row r="34" spans="6:7" x14ac:dyDescent="0.25">
      <c r="F34" s="10"/>
      <c r="G34" s="10"/>
    </row>
    <row r="35" spans="6:7" x14ac:dyDescent="0.25">
      <c r="F35" s="10"/>
      <c r="G35" s="10"/>
    </row>
    <row r="36" spans="6:7" x14ac:dyDescent="0.25">
      <c r="F36" s="10"/>
      <c r="G36" s="10"/>
    </row>
    <row r="37" spans="6:7" x14ac:dyDescent="0.25">
      <c r="F37" s="10"/>
      <c r="G37" s="10"/>
    </row>
    <row r="38" spans="6:7" x14ac:dyDescent="0.25">
      <c r="F38" s="10"/>
      <c r="G38" s="10"/>
    </row>
    <row r="39" spans="6:7" x14ac:dyDescent="0.25">
      <c r="F39" s="10"/>
      <c r="G39" s="10"/>
    </row>
    <row r="40" spans="6:7" x14ac:dyDescent="0.25">
      <c r="F40" s="10"/>
      <c r="G40" s="10"/>
    </row>
  </sheetData>
  <mergeCells count="2">
    <mergeCell ref="A7:C7"/>
    <mergeCell ref="E7:G7"/>
  </mergeCells>
  <pageMargins left="0.7" right="0.7" top="0.75" bottom="0.75" header="0.3" footer="0.3"/>
  <pageSetup paperSize="5" fitToHeight="0" orientation="landscape" verticalDpi="0" r:id="rId1"/>
  <headerFooter scaleWithDoc="0">
    <oddFooter>&amp;L&amp;A&amp;RPage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A079E-9906-4419-999D-A2B236D37755}">
  <sheetPr>
    <pageSetUpPr fitToPage="1"/>
  </sheetPr>
  <dimension ref="A1:C25"/>
  <sheetViews>
    <sheetView showGridLines="0" zoomScaleNormal="100" workbookViewId="0"/>
  </sheetViews>
  <sheetFormatPr defaultRowHeight="15" x14ac:dyDescent="0.25"/>
  <cols>
    <col min="1" max="1" width="25.85546875" customWidth="1"/>
    <col min="2" max="2" width="10.5703125" bestFit="1" customWidth="1"/>
    <col min="3" max="3" width="15.140625" customWidth="1"/>
  </cols>
  <sheetData>
    <row r="1" spans="1:3" x14ac:dyDescent="0.25">
      <c r="A1" s="2" t="str">
        <f>Summary!A1</f>
        <v xml:space="preserve">Appendix 8.1 </v>
      </c>
    </row>
    <row r="2" spans="1:3" x14ac:dyDescent="0.25">
      <c r="A2" s="18" t="str">
        <f>Summary!A2</f>
        <v>Value 2021 Net Export kWhs at ECRs</v>
      </c>
    </row>
    <row r="3" spans="1:3" ht="5.0999999999999996" customHeight="1" x14ac:dyDescent="0.25">
      <c r="A3" s="2"/>
    </row>
    <row r="4" spans="1:3" x14ac:dyDescent="0.25">
      <c r="A4" s="2" t="s">
        <v>64</v>
      </c>
    </row>
    <row r="5" spans="1:3" x14ac:dyDescent="0.25">
      <c r="A5" s="2" t="s">
        <v>38</v>
      </c>
    </row>
    <row r="6" spans="1:3" x14ac:dyDescent="0.25">
      <c r="A6" s="2"/>
    </row>
    <row r="7" spans="1:3" ht="30" x14ac:dyDescent="0.25">
      <c r="A7" s="2" t="s">
        <v>3</v>
      </c>
      <c r="B7" s="4" t="s">
        <v>0</v>
      </c>
      <c r="C7" s="4" t="s">
        <v>60</v>
      </c>
    </row>
    <row r="8" spans="1:3" x14ac:dyDescent="0.25">
      <c r="A8" t="s">
        <v>9</v>
      </c>
      <c r="B8" s="1"/>
      <c r="C8" s="1"/>
    </row>
    <row r="9" spans="1:3" x14ac:dyDescent="0.25">
      <c r="A9" t="s">
        <v>10</v>
      </c>
      <c r="B9" s="1">
        <v>-9.6639999999999997</v>
      </c>
      <c r="C9" s="1">
        <v>-14.646599999999999</v>
      </c>
    </row>
    <row r="10" spans="1:3" x14ac:dyDescent="0.25">
      <c r="A10" t="s">
        <v>11</v>
      </c>
      <c r="B10" s="1">
        <v>-287.55200000000002</v>
      </c>
      <c r="C10" s="1">
        <v>-324.608</v>
      </c>
    </row>
    <row r="11" spans="1:3" x14ac:dyDescent="0.25">
      <c r="A11" t="s">
        <v>12</v>
      </c>
      <c r="B11" s="1">
        <v>-1484.3511000000001</v>
      </c>
      <c r="C11" s="1">
        <v>-1551.0552</v>
      </c>
    </row>
    <row r="12" spans="1:3" x14ac:dyDescent="0.25">
      <c r="A12" t="s">
        <v>13</v>
      </c>
      <c r="B12" s="1">
        <v>-13554.1988</v>
      </c>
      <c r="C12" s="1">
        <v>-13818.6266</v>
      </c>
    </row>
    <row r="13" spans="1:3" x14ac:dyDescent="0.25">
      <c r="A13" t="s">
        <v>14</v>
      </c>
      <c r="B13" s="1">
        <v>-13647.56</v>
      </c>
      <c r="C13" s="1">
        <v>-13879.927900000001</v>
      </c>
    </row>
    <row r="14" spans="1:3" x14ac:dyDescent="0.25">
      <c r="A14" t="s">
        <v>15</v>
      </c>
      <c r="B14" s="1">
        <v>-9239.7608</v>
      </c>
      <c r="C14" s="1">
        <v>-9369.3827999999994</v>
      </c>
    </row>
    <row r="15" spans="1:3" x14ac:dyDescent="0.25">
      <c r="A15" t="s">
        <v>16</v>
      </c>
      <c r="B15" s="1">
        <v>-11208.328299999999</v>
      </c>
      <c r="C15" s="1">
        <v>-11441.655199999999</v>
      </c>
    </row>
    <row r="16" spans="1:3" x14ac:dyDescent="0.25">
      <c r="A16" t="s">
        <v>17</v>
      </c>
      <c r="B16" s="1">
        <v>-12387.5265</v>
      </c>
      <c r="C16" s="1">
        <v>-12500.376899999999</v>
      </c>
    </row>
    <row r="17" spans="1:3" x14ac:dyDescent="0.25">
      <c r="A17" t="s">
        <v>18</v>
      </c>
      <c r="B17" s="1">
        <v>-9011.7549999999992</v>
      </c>
      <c r="C17" s="1">
        <v>-9176.2019</v>
      </c>
    </row>
    <row r="18" spans="1:3" x14ac:dyDescent="0.25">
      <c r="A18" t="s">
        <v>19</v>
      </c>
      <c r="B18" s="1">
        <v>-6441.9336999999996</v>
      </c>
      <c r="C18" s="1">
        <v>-6572.6372000000001</v>
      </c>
    </row>
    <row r="19" spans="1:3" x14ac:dyDescent="0.25">
      <c r="A19" t="s">
        <v>20</v>
      </c>
      <c r="B19" s="1">
        <v>-2450.3078999999998</v>
      </c>
      <c r="C19" s="1">
        <v>-2548.5940999999998</v>
      </c>
    </row>
    <row r="20" spans="1:3" x14ac:dyDescent="0.25">
      <c r="A20" s="2" t="s">
        <v>39</v>
      </c>
      <c r="B20" s="5">
        <f>SUM(B8:B19)</f>
        <v>-79722.938099999999</v>
      </c>
      <c r="C20" s="5">
        <f>SUM(C8:C19)</f>
        <v>-81197.712400000004</v>
      </c>
    </row>
    <row r="22" spans="1:3" x14ac:dyDescent="0.25">
      <c r="A22" s="2" t="s">
        <v>40</v>
      </c>
    </row>
    <row r="23" spans="1:3" x14ac:dyDescent="0.25">
      <c r="A23" t="s">
        <v>36</v>
      </c>
    </row>
    <row r="25" spans="1:3" x14ac:dyDescent="0.25">
      <c r="A25" s="2" t="s">
        <v>41</v>
      </c>
      <c r="B25" s="5">
        <f>B20</f>
        <v>-79722.938099999999</v>
      </c>
      <c r="C25" s="5">
        <f>C20</f>
        <v>-81197.712400000004</v>
      </c>
    </row>
  </sheetData>
  <pageMargins left="0.7" right="0.7" top="0.75" bottom="0.75" header="0.3" footer="0.3"/>
  <pageSetup paperSize="5" fitToHeight="0" orientation="landscape" verticalDpi="0" r:id="rId1"/>
  <headerFooter scaleWithDoc="0">
    <oddFooter>&amp;L&amp;A&amp;RPage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5BB43-1E45-4F28-B11A-2274C1F10FA9}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6.28515625" customWidth="1"/>
    <col min="2" max="2" width="9.7109375" bestFit="1" customWidth="1"/>
    <col min="3" max="3" width="13.85546875" bestFit="1" customWidth="1"/>
    <col min="5" max="5" width="11.140625" customWidth="1"/>
    <col min="6" max="6" width="11.28515625" bestFit="1" customWidth="1"/>
    <col min="7" max="7" width="13.85546875" bestFit="1" customWidth="1"/>
  </cols>
  <sheetData>
    <row r="1" spans="1:7" x14ac:dyDescent="0.25">
      <c r="A1" s="2" t="str">
        <f>Summary!A1</f>
        <v xml:space="preserve">Appendix 8.1 </v>
      </c>
    </row>
    <row r="2" spans="1:7" x14ac:dyDescent="0.25">
      <c r="A2" s="18" t="str">
        <f>Summary!A2</f>
        <v>Value 2021 Net Export kWhs at ECRs</v>
      </c>
    </row>
    <row r="3" spans="1:7" ht="5.0999999999999996" customHeight="1" x14ac:dyDescent="0.25">
      <c r="A3" s="2"/>
    </row>
    <row r="4" spans="1:7" x14ac:dyDescent="0.25">
      <c r="A4" s="2" t="s">
        <v>65</v>
      </c>
    </row>
    <row r="5" spans="1:7" x14ac:dyDescent="0.25">
      <c r="A5" s="2" t="s">
        <v>38</v>
      </c>
    </row>
    <row r="6" spans="1:7" x14ac:dyDescent="0.25">
      <c r="A6" s="2"/>
    </row>
    <row r="7" spans="1:7" x14ac:dyDescent="0.25">
      <c r="A7" s="22" t="s">
        <v>31</v>
      </c>
      <c r="B7" s="22"/>
      <c r="C7" s="22"/>
      <c r="E7" s="22" t="s">
        <v>32</v>
      </c>
      <c r="F7" s="22"/>
      <c r="G7" s="22"/>
    </row>
    <row r="8" spans="1:7" ht="45" x14ac:dyDescent="0.25">
      <c r="A8" s="2" t="s">
        <v>3</v>
      </c>
      <c r="B8" s="4" t="s">
        <v>0</v>
      </c>
      <c r="C8" s="4" t="s">
        <v>60</v>
      </c>
      <c r="E8" s="2" t="s">
        <v>3</v>
      </c>
      <c r="F8" s="4" t="s">
        <v>0</v>
      </c>
      <c r="G8" s="4" t="s">
        <v>60</v>
      </c>
    </row>
    <row r="9" spans="1:7" x14ac:dyDescent="0.25">
      <c r="A9" t="s">
        <v>9</v>
      </c>
      <c r="B9" s="1"/>
      <c r="C9" s="1"/>
      <c r="E9" t="s">
        <v>9</v>
      </c>
      <c r="F9" s="1"/>
      <c r="G9" s="1"/>
    </row>
    <row r="10" spans="1:7" x14ac:dyDescent="0.25">
      <c r="A10" t="s">
        <v>10</v>
      </c>
      <c r="B10" s="1"/>
      <c r="C10" s="1"/>
      <c r="E10" t="s">
        <v>10</v>
      </c>
      <c r="F10" s="1">
        <v>-9.6639999999999997</v>
      </c>
      <c r="G10" s="1">
        <v>-14.646599999999999</v>
      </c>
    </row>
    <row r="11" spans="1:7" x14ac:dyDescent="0.25">
      <c r="A11" t="s">
        <v>11</v>
      </c>
      <c r="B11" s="1"/>
      <c r="C11" s="1"/>
      <c r="E11" t="s">
        <v>11</v>
      </c>
      <c r="F11" s="1">
        <v>-287.55200000000002</v>
      </c>
      <c r="G11" s="1">
        <v>-324.608</v>
      </c>
    </row>
    <row r="12" spans="1:7" x14ac:dyDescent="0.25">
      <c r="A12" t="s">
        <v>12</v>
      </c>
      <c r="B12" s="1"/>
      <c r="C12" s="1"/>
      <c r="E12" t="s">
        <v>12</v>
      </c>
      <c r="F12" s="1">
        <v>-1484.3511000000001</v>
      </c>
      <c r="G12" s="1">
        <v>-1551.0552</v>
      </c>
    </row>
    <row r="13" spans="1:7" x14ac:dyDescent="0.25">
      <c r="A13" t="s">
        <v>13</v>
      </c>
      <c r="B13" s="1"/>
      <c r="C13" s="1"/>
      <c r="E13" t="s">
        <v>13</v>
      </c>
      <c r="F13" s="1">
        <v>-13554.1988</v>
      </c>
      <c r="G13" s="1">
        <v>-13818.6266</v>
      </c>
    </row>
    <row r="14" spans="1:7" x14ac:dyDescent="0.25">
      <c r="A14" t="s">
        <v>14</v>
      </c>
      <c r="B14" s="1">
        <v>-1980.2239999999999</v>
      </c>
      <c r="C14" s="1">
        <v>-2026.08</v>
      </c>
      <c r="E14" t="s">
        <v>14</v>
      </c>
      <c r="F14" s="1">
        <v>-11667.335999999999</v>
      </c>
      <c r="G14" s="1">
        <v>-11853.847900000001</v>
      </c>
    </row>
    <row r="15" spans="1:7" x14ac:dyDescent="0.25">
      <c r="A15" t="s">
        <v>15</v>
      </c>
      <c r="B15" s="1">
        <v>-2451.377</v>
      </c>
      <c r="C15" s="1">
        <v>-2500.3694999999998</v>
      </c>
      <c r="E15" t="s">
        <v>15</v>
      </c>
      <c r="F15" s="1">
        <v>-6788.3837999999996</v>
      </c>
      <c r="G15" s="1">
        <v>-6869.0132999999996</v>
      </c>
    </row>
    <row r="16" spans="1:7" x14ac:dyDescent="0.25">
      <c r="A16" t="s">
        <v>16</v>
      </c>
      <c r="B16" s="1">
        <v>-3204.2453999999998</v>
      </c>
      <c r="C16" s="1">
        <v>-3288.1192999999998</v>
      </c>
      <c r="E16" t="s">
        <v>16</v>
      </c>
      <c r="F16" s="1">
        <v>-8004.0829000000003</v>
      </c>
      <c r="G16" s="1">
        <v>-8153.5358999999999</v>
      </c>
    </row>
    <row r="17" spans="1:7" x14ac:dyDescent="0.25">
      <c r="A17" t="s">
        <v>17</v>
      </c>
      <c r="B17" s="1">
        <v>-1595.509</v>
      </c>
      <c r="C17" s="1">
        <v>-1618.6359</v>
      </c>
      <c r="E17" t="s">
        <v>17</v>
      </c>
      <c r="F17" s="1">
        <v>-10792.0175</v>
      </c>
      <c r="G17" s="1">
        <v>-10881.741</v>
      </c>
    </row>
    <row r="18" spans="1:7" x14ac:dyDescent="0.25">
      <c r="A18" t="s">
        <v>18</v>
      </c>
      <c r="B18" s="1"/>
      <c r="C18" s="1"/>
      <c r="E18" t="s">
        <v>18</v>
      </c>
      <c r="F18" s="1">
        <v>-9011.7549999999992</v>
      </c>
      <c r="G18" s="1">
        <v>-9176.2019</v>
      </c>
    </row>
    <row r="19" spans="1:7" x14ac:dyDescent="0.25">
      <c r="A19" t="s">
        <v>19</v>
      </c>
      <c r="B19" s="1"/>
      <c r="C19" s="1"/>
      <c r="E19" t="s">
        <v>19</v>
      </c>
      <c r="F19" s="1">
        <v>-6441.9336999999996</v>
      </c>
      <c r="G19" s="1">
        <v>-6572.6372000000001</v>
      </c>
    </row>
    <row r="20" spans="1:7" x14ac:dyDescent="0.25">
      <c r="A20" t="s">
        <v>20</v>
      </c>
      <c r="B20" s="1"/>
      <c r="C20" s="1"/>
      <c r="E20" t="s">
        <v>20</v>
      </c>
      <c r="F20" s="1">
        <v>-2450.3078999999998</v>
      </c>
      <c r="G20" s="1">
        <v>-2548.5940999999998</v>
      </c>
    </row>
    <row r="21" spans="1:7" x14ac:dyDescent="0.25">
      <c r="A21" s="2" t="s">
        <v>39</v>
      </c>
      <c r="B21" s="5">
        <f>SUM(B9:B20)</f>
        <v>-9231.3554000000004</v>
      </c>
      <c r="C21" s="5">
        <f>SUM(C9:C20)</f>
        <v>-9433.2046999999984</v>
      </c>
      <c r="F21" s="5">
        <f>SUM(F9:F20)</f>
        <v>-70491.582699999999</v>
      </c>
      <c r="G21" s="5">
        <f>SUM(G9:G20)</f>
        <v>-71764.507700000002</v>
      </c>
    </row>
    <row r="22" spans="1:7" x14ac:dyDescent="0.25">
      <c r="B22" s="9"/>
      <c r="C22" s="9"/>
    </row>
    <row r="23" spans="1:7" x14ac:dyDescent="0.25">
      <c r="A23" s="2" t="s">
        <v>40</v>
      </c>
      <c r="E23" s="10"/>
    </row>
    <row r="24" spans="1:7" x14ac:dyDescent="0.25">
      <c r="A24" t="s">
        <v>36</v>
      </c>
      <c r="E24" s="10"/>
    </row>
    <row r="25" spans="1:7" x14ac:dyDescent="0.25">
      <c r="B25" s="10"/>
      <c r="E25" s="10"/>
    </row>
    <row r="26" spans="1:7" x14ac:dyDescent="0.25">
      <c r="A26" s="2" t="s">
        <v>41</v>
      </c>
      <c r="B26" s="5">
        <f>B21</f>
        <v>-9231.3554000000004</v>
      </c>
      <c r="C26" s="5">
        <f t="shared" ref="C26:G26" si="0">C21</f>
        <v>-9433.2046999999984</v>
      </c>
      <c r="D26" s="5"/>
      <c r="E26" s="5"/>
      <c r="F26" s="5">
        <f t="shared" si="0"/>
        <v>-70491.582699999999</v>
      </c>
      <c r="G26" s="5">
        <f t="shared" si="0"/>
        <v>-71764.507700000002</v>
      </c>
    </row>
    <row r="27" spans="1:7" x14ac:dyDescent="0.25">
      <c r="B27" s="10"/>
      <c r="F27" s="10"/>
    </row>
    <row r="28" spans="1:7" x14ac:dyDescent="0.25">
      <c r="F28" s="10"/>
      <c r="G28" s="10"/>
    </row>
    <row r="29" spans="1:7" x14ac:dyDescent="0.25">
      <c r="C29" s="10"/>
      <c r="F29" s="10"/>
      <c r="G29" s="10"/>
    </row>
    <row r="30" spans="1:7" x14ac:dyDescent="0.25">
      <c r="B30" s="10"/>
      <c r="E30" s="10"/>
      <c r="F30" s="10"/>
      <c r="G30" s="10"/>
    </row>
    <row r="31" spans="1:7" x14ac:dyDescent="0.25">
      <c r="F31" s="10"/>
      <c r="G31" s="10"/>
    </row>
    <row r="32" spans="1:7" x14ac:dyDescent="0.25">
      <c r="F32" s="10"/>
      <c r="G32" s="10"/>
    </row>
    <row r="33" spans="6:7" x14ac:dyDescent="0.25">
      <c r="F33" s="10"/>
      <c r="G33" s="10"/>
    </row>
    <row r="34" spans="6:7" x14ac:dyDescent="0.25">
      <c r="F34" s="10"/>
      <c r="G34" s="10"/>
    </row>
    <row r="35" spans="6:7" x14ac:dyDescent="0.25">
      <c r="F35" s="10"/>
      <c r="G35" s="10"/>
    </row>
    <row r="42" spans="6:7" x14ac:dyDescent="0.25">
      <c r="F42" s="10"/>
      <c r="G42" s="10"/>
    </row>
    <row r="43" spans="6:7" x14ac:dyDescent="0.25">
      <c r="F43" s="10"/>
      <c r="G43" s="10"/>
    </row>
    <row r="44" spans="6:7" x14ac:dyDescent="0.25">
      <c r="F44" s="10"/>
      <c r="G44" s="10"/>
    </row>
  </sheetData>
  <mergeCells count="2">
    <mergeCell ref="A7:C7"/>
    <mergeCell ref="E7:G7"/>
  </mergeCells>
  <pageMargins left="0.7" right="0.7" top="0.75" bottom="0.75" header="0.3" footer="0.3"/>
  <pageSetup paperSize="5" fitToHeight="0" orientation="landscape" verticalDpi="0" r:id="rId1"/>
  <headerFooter scaleWithDoc="0">
    <oddFooter>&amp;L&amp;A&amp;RPage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FD63-CE5F-4E67-B6A8-FA2A69F18898}">
  <sheetPr>
    <pageSetUpPr fitToPage="1"/>
  </sheetPr>
  <dimension ref="A1:C25"/>
  <sheetViews>
    <sheetView showGridLines="0" workbookViewId="0"/>
  </sheetViews>
  <sheetFormatPr defaultRowHeight="15" x14ac:dyDescent="0.25"/>
  <cols>
    <col min="1" max="1" width="22" customWidth="1"/>
    <col min="2" max="2" width="11.28515625" customWidth="1"/>
    <col min="3" max="3" width="16" customWidth="1"/>
  </cols>
  <sheetData>
    <row r="1" spans="1:3" x14ac:dyDescent="0.25">
      <c r="A1" s="2" t="str">
        <f>Summary!A1</f>
        <v xml:space="preserve">Appendix 8.1 </v>
      </c>
    </row>
    <row r="2" spans="1:3" x14ac:dyDescent="0.25">
      <c r="A2" s="18" t="str">
        <f>Summary!A2</f>
        <v>Value 2021 Net Export kWhs at ECRs</v>
      </c>
    </row>
    <row r="3" spans="1:3" ht="5.0999999999999996" customHeight="1" x14ac:dyDescent="0.25">
      <c r="A3" s="2"/>
    </row>
    <row r="4" spans="1:3" x14ac:dyDescent="0.25">
      <c r="A4" s="2" t="s">
        <v>66</v>
      </c>
    </row>
    <row r="6" spans="1:3" x14ac:dyDescent="0.25">
      <c r="A6" s="2" t="s">
        <v>42</v>
      </c>
    </row>
    <row r="7" spans="1:3" x14ac:dyDescent="0.25">
      <c r="A7" t="s">
        <v>36</v>
      </c>
    </row>
    <row r="9" spans="1:3" x14ac:dyDescent="0.25">
      <c r="A9" t="s">
        <v>43</v>
      </c>
    </row>
    <row r="10" spans="1:3" ht="30" x14ac:dyDescent="0.25">
      <c r="A10" s="2" t="s">
        <v>3</v>
      </c>
      <c r="B10" s="4" t="s">
        <v>0</v>
      </c>
      <c r="C10" s="4" t="s">
        <v>1</v>
      </c>
    </row>
    <row r="11" spans="1:3" x14ac:dyDescent="0.25">
      <c r="A11" t="s">
        <v>9</v>
      </c>
      <c r="B11" s="1">
        <v>0</v>
      </c>
      <c r="C11" s="1">
        <v>0</v>
      </c>
    </row>
    <row r="12" spans="1:3" x14ac:dyDescent="0.25">
      <c r="A12" t="s">
        <v>10</v>
      </c>
      <c r="B12" s="1">
        <v>0</v>
      </c>
      <c r="C12" s="1">
        <v>0</v>
      </c>
    </row>
    <row r="13" spans="1:3" x14ac:dyDescent="0.25">
      <c r="A13" t="s">
        <v>11</v>
      </c>
      <c r="B13" s="1">
        <v>0</v>
      </c>
      <c r="C13" s="1">
        <v>0</v>
      </c>
    </row>
    <row r="14" spans="1:3" x14ac:dyDescent="0.25">
      <c r="A14" t="s">
        <v>12</v>
      </c>
      <c r="B14" s="1">
        <v>0</v>
      </c>
      <c r="C14" s="1">
        <v>0</v>
      </c>
    </row>
    <row r="15" spans="1:3" x14ac:dyDescent="0.25">
      <c r="A15" t="s">
        <v>13</v>
      </c>
      <c r="B15" s="1">
        <v>0</v>
      </c>
      <c r="C15" s="1">
        <v>0</v>
      </c>
    </row>
    <row r="16" spans="1:3" x14ac:dyDescent="0.25">
      <c r="A16" t="s">
        <v>14</v>
      </c>
      <c r="B16" s="1">
        <v>0</v>
      </c>
      <c r="C16" s="1">
        <v>0</v>
      </c>
    </row>
    <row r="17" spans="1:3" x14ac:dyDescent="0.25">
      <c r="A17" t="s">
        <v>15</v>
      </c>
      <c r="B17" s="1">
        <v>0</v>
      </c>
      <c r="C17" s="1">
        <v>0</v>
      </c>
    </row>
    <row r="18" spans="1:3" x14ac:dyDescent="0.25">
      <c r="A18" t="s">
        <v>16</v>
      </c>
      <c r="B18" s="1">
        <v>-3864.6763000000001</v>
      </c>
      <c r="C18" s="1">
        <v>-3998.8924000000002</v>
      </c>
    </row>
    <row r="19" spans="1:3" x14ac:dyDescent="0.25">
      <c r="A19" t="s">
        <v>17</v>
      </c>
      <c r="B19" s="1">
        <v>-12470.5728</v>
      </c>
      <c r="C19" s="1">
        <v>-12473.403</v>
      </c>
    </row>
    <row r="20" spans="1:3" x14ac:dyDescent="0.25">
      <c r="A20" t="s">
        <v>18</v>
      </c>
      <c r="B20" s="1">
        <v>-8683.9631000000008</v>
      </c>
      <c r="C20" s="1">
        <v>-8686.1792000000005</v>
      </c>
    </row>
    <row r="21" spans="1:3" x14ac:dyDescent="0.25">
      <c r="A21" t="s">
        <v>19</v>
      </c>
      <c r="B21" s="1">
        <v>-6168.6268</v>
      </c>
      <c r="C21" s="1">
        <v>-6171.2227999999996</v>
      </c>
    </row>
    <row r="22" spans="1:3" x14ac:dyDescent="0.25">
      <c r="A22" t="s">
        <v>20</v>
      </c>
      <c r="B22" s="1">
        <v>-3533.529</v>
      </c>
      <c r="C22" s="1">
        <v>-3535.5209</v>
      </c>
    </row>
    <row r="23" spans="1:3" x14ac:dyDescent="0.25">
      <c r="A23" s="2" t="s">
        <v>44</v>
      </c>
      <c r="B23" s="5">
        <f>SUM(B11:B22)</f>
        <v>-34721.368000000002</v>
      </c>
      <c r="C23" s="5">
        <f>SUM(C11:C22)</f>
        <v>-34865.2183</v>
      </c>
    </row>
    <row r="25" spans="1:3" x14ac:dyDescent="0.25">
      <c r="A25" s="2" t="s">
        <v>45</v>
      </c>
      <c r="B25" s="5">
        <f>B23</f>
        <v>-34721.368000000002</v>
      </c>
      <c r="C25" s="5">
        <f>C23</f>
        <v>-34865.2183</v>
      </c>
    </row>
  </sheetData>
  <pageMargins left="0.7" right="0.7" top="0.75" bottom="0.75" header="0.3" footer="0.3"/>
  <pageSetup paperSize="5" fitToHeight="0" orientation="landscape" verticalDpi="0" r:id="rId1"/>
  <headerFooter scaleWithDoc="0">
    <oddFooter>&amp;L&amp;A&amp;RPage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0D0D-08A4-4EAF-9FDE-14ECFDE0E1F4}">
  <sheetPr>
    <pageSetUpPr fitToPage="1"/>
  </sheetPr>
  <dimension ref="A1:G49"/>
  <sheetViews>
    <sheetView showGridLines="0" workbookViewId="0"/>
  </sheetViews>
  <sheetFormatPr defaultRowHeight="15" x14ac:dyDescent="0.25"/>
  <cols>
    <col min="1" max="1" width="22.140625" customWidth="1"/>
    <col min="2" max="2" width="9.7109375" bestFit="1" customWidth="1"/>
    <col min="3" max="3" width="13.85546875" bestFit="1" customWidth="1"/>
    <col min="5" max="5" width="11.140625" customWidth="1"/>
    <col min="6" max="6" width="11.28515625" bestFit="1" customWidth="1"/>
    <col min="7" max="7" width="13.85546875" bestFit="1" customWidth="1"/>
  </cols>
  <sheetData>
    <row r="1" spans="1:7" x14ac:dyDescent="0.25">
      <c r="A1" s="2" t="str">
        <f>Summary!A1</f>
        <v xml:space="preserve">Appendix 8.1 </v>
      </c>
    </row>
    <row r="2" spans="1:7" x14ac:dyDescent="0.25">
      <c r="A2" s="18" t="str">
        <f>Summary!A2</f>
        <v>Value 2021 Net Export kWhs at ECRs</v>
      </c>
    </row>
    <row r="3" spans="1:7" ht="5.0999999999999996" customHeight="1" x14ac:dyDescent="0.25">
      <c r="A3" s="2"/>
    </row>
    <row r="4" spans="1:7" x14ac:dyDescent="0.25">
      <c r="A4" s="2" t="s">
        <v>67</v>
      </c>
    </row>
    <row r="5" spans="1:7" x14ac:dyDescent="0.25">
      <c r="A5" s="2" t="s">
        <v>42</v>
      </c>
    </row>
    <row r="6" spans="1:7" x14ac:dyDescent="0.25">
      <c r="A6" t="s">
        <v>36</v>
      </c>
    </row>
    <row r="8" spans="1:7" x14ac:dyDescent="0.25">
      <c r="A8" s="2" t="s">
        <v>43</v>
      </c>
    </row>
    <row r="9" spans="1:7" x14ac:dyDescent="0.25">
      <c r="A9" s="2"/>
    </row>
    <row r="10" spans="1:7" x14ac:dyDescent="0.25">
      <c r="A10" s="22" t="s">
        <v>31</v>
      </c>
      <c r="B10" s="22"/>
      <c r="C10" s="22"/>
      <c r="E10" s="22" t="s">
        <v>32</v>
      </c>
      <c r="F10" s="22"/>
      <c r="G10" s="22"/>
    </row>
    <row r="11" spans="1:7" ht="45" x14ac:dyDescent="0.25">
      <c r="A11" s="2" t="s">
        <v>3</v>
      </c>
      <c r="B11" s="4" t="s">
        <v>0</v>
      </c>
      <c r="C11" s="4" t="s">
        <v>60</v>
      </c>
      <c r="E11" s="2" t="s">
        <v>3</v>
      </c>
      <c r="F11" s="4" t="s">
        <v>0</v>
      </c>
      <c r="G11" s="4" t="s">
        <v>60</v>
      </c>
    </row>
    <row r="12" spans="1:7" x14ac:dyDescent="0.25">
      <c r="A12" t="s">
        <v>9</v>
      </c>
      <c r="B12" s="1"/>
      <c r="C12" s="1"/>
      <c r="E12" t="s">
        <v>9</v>
      </c>
      <c r="F12" s="1"/>
      <c r="G12" s="1"/>
    </row>
    <row r="13" spans="1:7" x14ac:dyDescent="0.25">
      <c r="A13" t="s">
        <v>10</v>
      </c>
      <c r="B13" s="1"/>
      <c r="C13" s="1"/>
      <c r="E13" t="s">
        <v>10</v>
      </c>
      <c r="F13" s="1"/>
      <c r="G13" s="1"/>
    </row>
    <row r="14" spans="1:7" x14ac:dyDescent="0.25">
      <c r="A14" t="s">
        <v>11</v>
      </c>
      <c r="B14" s="1"/>
      <c r="C14" s="1"/>
      <c r="E14" t="s">
        <v>11</v>
      </c>
      <c r="F14" s="1"/>
      <c r="G14" s="1"/>
    </row>
    <row r="15" spans="1:7" x14ac:dyDescent="0.25">
      <c r="A15" t="s">
        <v>12</v>
      </c>
      <c r="B15" s="1"/>
      <c r="C15" s="1"/>
      <c r="E15" t="s">
        <v>12</v>
      </c>
      <c r="F15" s="1"/>
      <c r="G15" s="1"/>
    </row>
    <row r="16" spans="1:7" x14ac:dyDescent="0.25">
      <c r="A16" t="s">
        <v>13</v>
      </c>
      <c r="B16" s="1"/>
      <c r="C16" s="1"/>
      <c r="E16" t="s">
        <v>13</v>
      </c>
      <c r="F16" s="1"/>
      <c r="G16" s="1"/>
    </row>
    <row r="17" spans="1:7" x14ac:dyDescent="0.25">
      <c r="A17" t="s">
        <v>14</v>
      </c>
      <c r="B17" s="1"/>
      <c r="C17" s="1"/>
      <c r="E17" t="s">
        <v>14</v>
      </c>
      <c r="F17" s="1"/>
      <c r="G17" s="1"/>
    </row>
    <row r="18" spans="1:7" x14ac:dyDescent="0.25">
      <c r="A18" t="s">
        <v>15</v>
      </c>
      <c r="B18" s="1"/>
      <c r="C18" s="1"/>
      <c r="E18" t="s">
        <v>15</v>
      </c>
      <c r="F18" s="1"/>
      <c r="G18" s="1"/>
    </row>
    <row r="19" spans="1:7" x14ac:dyDescent="0.25">
      <c r="A19" t="s">
        <v>16</v>
      </c>
      <c r="B19" s="1">
        <v>-1149.4457</v>
      </c>
      <c r="C19" s="1">
        <v>-1210.0925</v>
      </c>
      <c r="E19" t="s">
        <v>16</v>
      </c>
      <c r="F19" s="1">
        <v>-2715.2305999999999</v>
      </c>
      <c r="G19" s="1">
        <v>-2788.7999</v>
      </c>
    </row>
    <row r="20" spans="1:7" x14ac:dyDescent="0.25">
      <c r="A20" t="s">
        <v>17</v>
      </c>
      <c r="B20" s="1">
        <v>-1588.7951</v>
      </c>
      <c r="C20" s="1">
        <v>-1589.1633999999999</v>
      </c>
      <c r="E20" t="s">
        <v>17</v>
      </c>
      <c r="F20" s="1">
        <v>-10881.777700000001</v>
      </c>
      <c r="G20" s="1">
        <v>-10884.239600000001</v>
      </c>
    </row>
    <row r="21" spans="1:7" x14ac:dyDescent="0.25">
      <c r="A21" t="s">
        <v>18</v>
      </c>
      <c r="B21" s="1"/>
      <c r="C21" s="1"/>
      <c r="E21" t="s">
        <v>18</v>
      </c>
      <c r="F21" s="1">
        <v>-8683.9631000000008</v>
      </c>
      <c r="G21" s="1">
        <v>-8686.1792000000005</v>
      </c>
    </row>
    <row r="22" spans="1:7" x14ac:dyDescent="0.25">
      <c r="A22" t="s">
        <v>19</v>
      </c>
      <c r="B22" s="1"/>
      <c r="C22" s="1"/>
      <c r="E22" t="s">
        <v>19</v>
      </c>
      <c r="F22" s="1">
        <v>-6168.6268</v>
      </c>
      <c r="G22" s="1">
        <v>-6171.2227999999996</v>
      </c>
    </row>
    <row r="23" spans="1:7" x14ac:dyDescent="0.25">
      <c r="A23" t="s">
        <v>20</v>
      </c>
      <c r="B23" s="1"/>
      <c r="C23" s="1"/>
      <c r="E23" t="s">
        <v>20</v>
      </c>
      <c r="F23" s="1">
        <v>-3533.529</v>
      </c>
      <c r="G23" s="1">
        <v>-3535.5209</v>
      </c>
    </row>
    <row r="24" spans="1:7" x14ac:dyDescent="0.25">
      <c r="A24" s="2" t="s">
        <v>44</v>
      </c>
      <c r="B24" s="5">
        <f>SUM(B12:B23)</f>
        <v>-2738.2408</v>
      </c>
      <c r="C24" s="5">
        <f>SUM(C12:C23)</f>
        <v>-2799.2559000000001</v>
      </c>
      <c r="F24" s="5">
        <f>SUM(F12:F23)</f>
        <v>-31983.127199999999</v>
      </c>
      <c r="G24" s="5">
        <f>SUM(G12:G23)</f>
        <v>-32065.9624</v>
      </c>
    </row>
    <row r="25" spans="1:7" x14ac:dyDescent="0.25">
      <c r="B25" s="9"/>
      <c r="C25" s="9"/>
    </row>
    <row r="26" spans="1:7" x14ac:dyDescent="0.25">
      <c r="A26" s="2" t="s">
        <v>45</v>
      </c>
      <c r="B26" s="5">
        <f>B24</f>
        <v>-2738.2408</v>
      </c>
      <c r="C26" s="5">
        <f>C24</f>
        <v>-2799.2559000000001</v>
      </c>
      <c r="D26" s="5"/>
      <c r="E26" s="5"/>
      <c r="F26" s="5">
        <f t="shared" ref="F26:G26" si="0">F24</f>
        <v>-31983.127199999999</v>
      </c>
      <c r="G26" s="5">
        <f t="shared" si="0"/>
        <v>-32065.9624</v>
      </c>
    </row>
    <row r="28" spans="1:7" x14ac:dyDescent="0.25">
      <c r="E28" s="10"/>
    </row>
    <row r="29" spans="1:7" x14ac:dyDescent="0.25">
      <c r="B29" s="10"/>
      <c r="E29" s="10"/>
    </row>
    <row r="30" spans="1:7" x14ac:dyDescent="0.25">
      <c r="B30" s="10"/>
      <c r="E30" s="10"/>
    </row>
    <row r="31" spans="1:7" x14ac:dyDescent="0.25">
      <c r="B31" s="10"/>
      <c r="E31" s="10"/>
      <c r="F31" s="10"/>
    </row>
    <row r="32" spans="1:7" x14ac:dyDescent="0.25">
      <c r="B32" s="10"/>
      <c r="F32" s="10"/>
    </row>
    <row r="33" spans="2:7" x14ac:dyDescent="0.25">
      <c r="F33" s="10"/>
      <c r="G33" s="10"/>
    </row>
    <row r="34" spans="2:7" x14ac:dyDescent="0.25">
      <c r="C34" s="10"/>
      <c r="F34" s="10"/>
      <c r="G34" s="10"/>
    </row>
    <row r="35" spans="2:7" x14ac:dyDescent="0.25">
      <c r="B35" s="10"/>
      <c r="E35" s="10"/>
      <c r="F35" s="10"/>
      <c r="G35" s="10"/>
    </row>
    <row r="36" spans="2:7" x14ac:dyDescent="0.25">
      <c r="F36" s="10"/>
      <c r="G36" s="10"/>
    </row>
    <row r="37" spans="2:7" x14ac:dyDescent="0.25">
      <c r="F37" s="10"/>
      <c r="G37" s="10"/>
    </row>
    <row r="38" spans="2:7" x14ac:dyDescent="0.25">
      <c r="F38" s="10"/>
      <c r="G38" s="10"/>
    </row>
    <row r="39" spans="2:7" x14ac:dyDescent="0.25">
      <c r="F39" s="10"/>
      <c r="G39" s="10"/>
    </row>
    <row r="40" spans="2:7" x14ac:dyDescent="0.25">
      <c r="F40" s="10"/>
      <c r="G40" s="10"/>
    </row>
    <row r="47" spans="2:7" x14ac:dyDescent="0.25">
      <c r="F47" s="10"/>
      <c r="G47" s="10"/>
    </row>
    <row r="48" spans="2:7" x14ac:dyDescent="0.25">
      <c r="F48" s="10"/>
      <c r="G48" s="10"/>
    </row>
    <row r="49" spans="6:7" x14ac:dyDescent="0.25">
      <c r="F49" s="10"/>
      <c r="G49" s="10"/>
    </row>
  </sheetData>
  <mergeCells count="2">
    <mergeCell ref="A10:C10"/>
    <mergeCell ref="E10:G10"/>
  </mergeCells>
  <pageMargins left="0.7" right="0.7" top="0.75" bottom="0.75" header="0.3" footer="0.3"/>
  <pageSetup paperSize="5" fitToHeight="0" orientation="landscape" verticalDpi="0" r:id="rId1"/>
  <headerFooter scaleWithDoc="0"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D4D29F-1AF0-4E34-9842-B1B23B3B0A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127264-50EC-4651-A4ED-848623D4B20C}">
  <ds:schemaRefs>
    <ds:schemaRef ds:uri="530c9a66-7473-4e82-81fb-9d30d5919279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5247408-4876-4c58-8512-699e0b1fe3a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CAD378-0B8A-4B62-AC73-ED226C856C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Summary</vt:lpstr>
      <vt:lpstr>Residential</vt:lpstr>
      <vt:lpstr>Residential TOU</vt:lpstr>
      <vt:lpstr>Small Commercial</vt:lpstr>
      <vt:lpstr>Small Commercial TOU</vt:lpstr>
      <vt:lpstr>Large Commercial</vt:lpstr>
      <vt:lpstr>Large Commercial TOU</vt:lpstr>
      <vt:lpstr>Irrigation</vt:lpstr>
      <vt:lpstr>Irrigation TOU</vt:lpstr>
      <vt:lpstr>OnPeak_OffPeak</vt:lpstr>
      <vt:lpstr>Residential!Print_Area</vt:lpstr>
      <vt:lpstr>Residential!Print_Titles</vt:lpstr>
      <vt:lpstr>'Residential TOU'!Print_Titles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2022-06-30T19:15:38Z</cp:lastPrinted>
  <dcterms:created xsi:type="dcterms:W3CDTF">2022-04-20T17:42:58Z</dcterms:created>
  <dcterms:modified xsi:type="dcterms:W3CDTF">2022-06-30T19:15:44Z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  <property fmtid="{D5CDD505-2E9C-101B-9397-08002B2CF9AE}" pid="4" name="MSIP_Label_b4b49261-55b4-4c61-a7f3-ea1fabfcd5b2_Enabled">
    <vt:lpwstr>true</vt:lpwstr>
  </property>
  <property fmtid="{D5CDD505-2E9C-101B-9397-08002B2CF9AE}" pid="5" name="MSIP_Label_b4b49261-55b4-4c61-a7f3-ea1fabfcd5b2_SetDate">
    <vt:lpwstr>2022-06-29T22:08:17Z</vt:lpwstr>
  </property>
  <property fmtid="{D5CDD505-2E9C-101B-9397-08002B2CF9AE}" pid="6" name="MSIP_Label_b4b49261-55b4-4c61-a7f3-ea1fabfcd5b2_Method">
    <vt:lpwstr>Privileged</vt:lpwstr>
  </property>
  <property fmtid="{D5CDD505-2E9C-101B-9397-08002B2CF9AE}" pid="7" name="MSIP_Label_b4b49261-55b4-4c61-a7f3-ea1fabfcd5b2_Name">
    <vt:lpwstr>Public - No Footer</vt:lpwstr>
  </property>
  <property fmtid="{D5CDD505-2E9C-101B-9397-08002B2CF9AE}" pid="8" name="MSIP_Label_b4b49261-55b4-4c61-a7f3-ea1fabfcd5b2_SiteId">
    <vt:lpwstr>e1a7ae20-258a-4360-9870-74c2b37bfec5</vt:lpwstr>
  </property>
  <property fmtid="{D5CDD505-2E9C-101B-9397-08002B2CF9AE}" pid="9" name="MSIP_Label_b4b49261-55b4-4c61-a7f3-ea1fabfcd5b2_ActionId">
    <vt:lpwstr>659d4d6d-6eb4-4592-8b19-afd9debbced6</vt:lpwstr>
  </property>
  <property fmtid="{D5CDD505-2E9C-101B-9397-08002B2CF9AE}" pid="10" name="MSIP_Label_b4b49261-55b4-4c61-a7f3-ea1fabfcd5b2_ContentBits">
    <vt:lpwstr>0</vt:lpwstr>
  </property>
</Properties>
</file>